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0" windowWidth="16220" windowHeight="9220" activeTab="0"/>
  </bookViews>
  <sheets>
    <sheet name="форма 2п для МО и ГО" sheetId="1" r:id="rId1"/>
  </sheets>
  <definedNames>
    <definedName name="_xlnm.Print_Titles" localSheetId="0">'форма 2п для МО и ГО'!$6:$9</definedName>
  </definedNames>
  <calcPr fullCalcOnLoad="1"/>
</workbook>
</file>

<file path=xl/sharedStrings.xml><?xml version="1.0" encoding="utf-8"?>
<sst xmlns="http://schemas.openxmlformats.org/spreadsheetml/2006/main" count="236" uniqueCount="149">
  <si>
    <t>Продукция сельского хозяйства</t>
  </si>
  <si>
    <t>Индекс производства продукции сельского хозяйства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</si>
  <si>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</si>
  <si>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</si>
  <si>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</si>
  <si>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</si>
  <si>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Валовой сбор зерна (в весе после доработки)</t>
  </si>
  <si>
    <t>тыс. тонн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</si>
  <si>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</si>
  <si>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</si>
  <si>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</si>
  <si>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</si>
  <si>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</si>
  <si>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</si>
  <si>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</si>
  <si>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</si>
  <si>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Ввод в действие жилых домов</t>
  </si>
  <si>
    <t>%</t>
  </si>
  <si>
    <t>Оборот розничной торговли</t>
  </si>
  <si>
    <t>Объем платных услуг населению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</si>
  <si>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</si>
  <si>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</si>
  <si>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</si>
  <si>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</si>
  <si>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Собственные средства</t>
  </si>
  <si>
    <t>млн.руб.</t>
  </si>
  <si>
    <t xml:space="preserve"> </t>
  </si>
  <si>
    <t>Уровень зарегистрированной безработицы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</si>
  <si>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</si>
  <si>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</si>
  <si>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</si>
  <si>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</si>
  <si>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</si>
  <si>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</si>
  <si>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</si>
  <si>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</si>
  <si>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</si>
  <si>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</si>
  <si>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</si>
  <si>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</si>
  <si>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</si>
  <si>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</si>
  <si>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</si>
  <si>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прогноз</t>
  </si>
  <si>
    <t>Общий коэффициент рождаемости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</si>
  <si>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</si>
  <si>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</si>
  <si>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</si>
  <si>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</si>
  <si>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</si>
  <si>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Оборот малых и средних предприятий, включая микропредприятия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</si>
  <si>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</si>
  <si>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Темп роста отгрузки - РАЗДЕЛ C: Обрабатывающие производства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</si>
  <si>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</si>
  <si>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</si>
  <si>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</si>
  <si>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</si>
  <si>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</si>
  <si>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</si>
  <si>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</si>
  <si>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</si>
  <si>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</si>
  <si>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</si>
  <si>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Темп роста отгрузки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</si>
  <si>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</si>
  <si>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Миграционный прирост (убыль)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</si>
  <si>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</si>
  <si>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</si>
  <si>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>Налоговые и неналоговые доходы, всего</t>
  </si>
  <si>
    <t>Неналоговые доходы</t>
  </si>
  <si>
    <t>Безвозмездные поступления всего, в том числе</t>
  </si>
  <si>
    <t>% г/г</t>
  </si>
  <si>
    <t xml:space="preserve">Доходы консолидированного бюджета </t>
  </si>
  <si>
    <t>Дефицит(-),профицит(+) консолидированного бюджета</t>
  </si>
  <si>
    <t>Государственный долг муниципального образования</t>
  </si>
  <si>
    <t>Номинальная начисленная среднемесячная заработная плата работников организаций</t>
  </si>
  <si>
    <t>рублей</t>
  </si>
  <si>
    <t>Фонд заработной платы работников организаций</t>
  </si>
  <si>
    <t>Темп роста фонда заработной платы работников организаций</t>
  </si>
  <si>
    <t>оценка показателя</t>
  </si>
  <si>
    <t>Население</t>
  </si>
  <si>
    <t>Численность населения (в среднегодовом исчислении)</t>
  </si>
  <si>
    <t>Численность населения трудоспособного возраста
(на 1 января года)</t>
  </si>
  <si>
    <t>Численность населения старше трудоспособного возраста
(на 1 января года)</t>
  </si>
  <si>
    <t>число родившихся живыми
на 1000 человек населения</t>
  </si>
  <si>
    <t>млн руб.</t>
  </si>
  <si>
    <t>Промышленное производство</t>
  </si>
  <si>
    <t>% к предыдущему году
в сопоставимых ценах</t>
  </si>
  <si>
    <t>Сельское хозяйство</t>
  </si>
  <si>
    <t>Строительство</t>
  </si>
  <si>
    <t>Объем работ, выполненных по виду деятельности "Строительство"</t>
  </si>
  <si>
    <t>в ценах соответствующих лет; млн руб.</t>
  </si>
  <si>
    <t>Индекс физического объема работ, выполненных по виду деятельности "Строительство"</t>
  </si>
  <si>
    <t>тыс. кв. м общей площади</t>
  </si>
  <si>
    <t>Торговля и услуги населению</t>
  </si>
  <si>
    <t>млн рублей</t>
  </si>
  <si>
    <t>Индекс физического объема оборота розничной торговли</t>
  </si>
  <si>
    <t>Индекс физического объема платных услуг населению</t>
  </si>
  <si>
    <t>Малое и среднее предпринимательство, включая микропредприятия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</si>
  <si>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</si>
  <si>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млрд руб.</t>
  </si>
  <si>
    <t>Инвестиции</t>
  </si>
  <si>
    <t>кредиты банков, в том числе: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</si>
  <si>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</si>
  <si>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</si>
  <si>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</si>
  <si>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</si>
  <si>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</si>
  <si>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Налоговые доходы консолидированного бюджета субъекта Российской Федерации всего, в том числе:</t>
  </si>
  <si>
    <t>налог на доходы физических лиц</t>
  </si>
  <si>
    <t>акцизы</t>
  </si>
  <si>
    <t>налог на имущество физических лиц</t>
  </si>
  <si>
    <t>земельный налог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</si>
  <si>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</si>
  <si>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</si>
  <si>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</si>
  <si>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</si>
  <si>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</si>
  <si>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</si>
  <si>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</si>
  <si>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</si>
  <si>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</si>
  <si>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</si>
  <si>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</si>
  <si>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</si>
  <si>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</si>
  <si>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</si>
  <si>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Труд и занятость</t>
  </si>
  <si>
    <t>Численность рабочей силы</t>
  </si>
  <si>
    <t>Среднегодовая численность занятых в экономике (по данным баланса трудовых ресурсов)</t>
  </si>
  <si>
    <t>Темп роста номинальной начисленной среднемесячной заработной платы работников организаций</t>
  </si>
  <si>
    <t>Уровень безработицы (по методологии МОТ)</t>
  </si>
  <si>
    <t>% к раб. силе</t>
  </si>
  <si>
    <t>Общая численность безработных (по методологии МОТ)</t>
  </si>
  <si>
    <t>Численность безработных, зарегистрированных в государственных учреждениях службы занятости населения (на конец года)</t>
  </si>
  <si>
    <t xml:space="preserve">Консолидированный бюджет </t>
  </si>
  <si>
    <t>Расходы консолидированного бюджета, в том числе по направлениям:</t>
  </si>
  <si>
    <t>1           вариант</t>
  </si>
  <si>
    <t>2                   вариант</t>
  </si>
  <si>
    <t>1               вариант</t>
  </si>
  <si>
    <t>Инвестиции в основной капитал по источникам 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</si>
  <si>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 xml:space="preserve">Производство важнейших видов продукции в натуральном выражении </t>
  </si>
  <si>
    <t>Развитие социальной сферы</t>
  </si>
  <si>
    <t>Приложение</t>
  </si>
  <si>
    <t>к постановлению администрации Советского городского округа Ставропольского края</t>
  </si>
  <si>
    <t>Прогноз социально-экономического развития Советского городского округа Ставропольского края                                                                                                                                   на 2019 год и плановый период до 2024 года</t>
  </si>
  <si>
    <t>от  "___ " _______ 2019 г. № ____</t>
  </si>
  <si>
    <t>Заместитель главы администрации Советского городского округа Ставропольского края</t>
  </si>
  <si>
    <t>А.А.Лазько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</si>
</sst>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25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3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47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48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wrapText="1"/>
    </xf>
    <xf numFmtId="175" fontId="3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2" fontId="47" fillId="0" borderId="10" xfId="57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 applyProtection="1">
      <alignment vertical="center" wrapText="1" shrinkToFit="1"/>
      <protection/>
    </xf>
    <xf numFmtId="2" fontId="8" fillId="0" borderId="0" xfId="0" applyNumberFormat="1" applyFont="1" applyFill="1" applyAlignment="1">
      <alignment/>
    </xf>
    <xf numFmtId="171" fontId="8" fillId="0" borderId="0" xfId="6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" fillId="0" borderId="11" xfId="0" applyFont="1" applyFill="1" applyBorder="1" applyAlignment="1" applyProtection="1">
      <alignment horizontal="left" vertical="center" wrapText="1" shrinkToFit="1"/>
      <protection/>
    </xf>
    <xf numFmtId="0" fontId="1" fillId="0" borderId="12" xfId="0" applyFont="1" applyFill="1" applyBorder="1" applyAlignment="1" applyProtection="1">
      <alignment horizontal="left" vertical="center" wrapText="1" shrinkToFit="1"/>
      <protection/>
    </xf>
    <xf numFmtId="0" fontId="1" fillId="0" borderId="13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2" xfId="0" applyFont="1" applyFill="1" applyBorder="1" applyAlignment="1" applyProtection="1">
      <alignment horizontal="left" vertical="center" wrapText="1" shrinkToFit="1"/>
      <protection/>
    </xf>
    <xf numFmtId="0" fontId="2" fillId="0" borderId="13" xfId="0" applyFont="1" applyFill="1" applyBorder="1" applyAlignment="1" applyProtection="1">
      <alignment horizontal="left" vertical="center" wrapText="1" shrinkToFit="1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2" fontId="47" fillId="0" borderId="10" xfId="57" applyNumberFormat="1" applyFont="1" applyFill="1" applyBorder="1" applyAlignment="1">
      <alignment/>
    </xf>
    <xf numFmtId="2" fontId="48" fillId="0" borderId="10" xfId="57" applyNumberFormat="1" applyFont="1" applyFill="1" applyBorder="1" applyAlignment="1">
      <alignment/>
    </xf>
    <xf numFmtId="2" fontId="3" fillId="0" borderId="10" xfId="57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tabSelected="1" zoomScale="65" zoomScaleNormal="65" zoomScalePageLayoutView="0" workbookViewId="0" topLeftCell="A110">
      <selection activeCell="A107" sqref="A107:T107"/>
    </sheetView>
  </sheetViews>
  <sheetFormatPr defaultColWidth="8.875" defaultRowHeight="12.75"/>
  <cols>
    <col min="1" max="1" width="32.125" style="22" customWidth="1"/>
    <col min="2" max="2" width="19.875" style="23" customWidth="1"/>
    <col min="3" max="3" width="11.375" style="22" customWidth="1"/>
    <col min="4" max="4" width="11.125" style="22" customWidth="1"/>
    <col min="5" max="5" width="13.625" style="22" customWidth="1"/>
    <col min="6" max="6" width="11.125" style="22" customWidth="1"/>
    <col min="7" max="7" width="11.375" style="22" customWidth="1"/>
    <col min="8" max="8" width="10.50390625" style="22" customWidth="1"/>
    <col min="9" max="9" width="11.50390625" style="22" customWidth="1"/>
    <col min="10" max="10" width="11.875" style="22" customWidth="1"/>
    <col min="11" max="11" width="10.50390625" style="22" customWidth="1"/>
    <col min="12" max="12" width="12.50390625" style="22" customWidth="1"/>
    <col min="13" max="14" width="11.00390625" style="22" customWidth="1"/>
    <col min="15" max="15" width="11.625" style="22" customWidth="1"/>
    <col min="16" max="16" width="11.00390625" style="22" customWidth="1"/>
    <col min="17" max="17" width="10.00390625" style="22" customWidth="1"/>
    <col min="18" max="18" width="10.875" style="22" customWidth="1"/>
    <col min="19" max="19" width="11.00390625" style="22" customWidth="1"/>
    <col min="20" max="20" width="10.125" style="22" customWidth="1"/>
    <col min="21" max="16384" width="8.875" style="22" customWidth="1"/>
  </cols>
  <sheetData>
    <row r="1" spans="1:20" s="21" customFormat="1" ht="31.5">
      <c r="A1" s="9"/>
      <c r="B1" s="9"/>
      <c r="C1" s="26"/>
      <c r="D1" s="27"/>
      <c r="E1" s="9"/>
      <c r="F1" s="9"/>
      <c r="G1" s="9"/>
      <c r="H1" s="9"/>
      <c r="I1" s="9"/>
      <c r="J1" s="9"/>
      <c r="K1" s="9"/>
      <c r="L1" s="9"/>
      <c r="M1" s="9"/>
      <c r="N1" s="40" t="s">
        <v>143</v>
      </c>
      <c r="O1" s="40"/>
      <c r="P1" s="40"/>
      <c r="Q1" s="28"/>
      <c r="R1" s="28"/>
      <c r="S1" s="28"/>
      <c r="T1" s="28"/>
    </row>
    <row r="2" spans="1:20" s="21" customFormat="1" ht="87" customHeight="1">
      <c r="A2" s="9"/>
      <c r="B2" s="9"/>
      <c r="C2" s="26"/>
      <c r="D2" s="27"/>
      <c r="E2" s="9"/>
      <c r="F2" s="9"/>
      <c r="G2" s="9"/>
      <c r="H2" s="9"/>
      <c r="I2" s="9"/>
      <c r="J2" s="9"/>
      <c r="K2" s="9"/>
      <c r="L2" s="9"/>
      <c r="M2" s="9"/>
      <c r="N2" s="42" t="s">
        <v>144</v>
      </c>
      <c r="O2" s="42"/>
      <c r="P2" s="42"/>
      <c r="Q2" s="42"/>
      <c r="R2" s="42"/>
      <c r="S2" s="42"/>
      <c r="T2" s="29"/>
    </row>
    <row r="3" spans="1:20" s="21" customFormat="1" ht="31.5">
      <c r="A3" s="9"/>
      <c r="B3" s="9"/>
      <c r="C3" s="26"/>
      <c r="D3" s="27"/>
      <c r="E3" s="9"/>
      <c r="F3" s="9"/>
      <c r="G3" s="9"/>
      <c r="H3" s="9"/>
      <c r="I3" s="9"/>
      <c r="J3" s="9"/>
      <c r="K3" s="9"/>
      <c r="L3" s="9"/>
      <c r="M3" s="9"/>
      <c r="N3" s="28" t="s">
        <v>146</v>
      </c>
      <c r="O3" s="28"/>
      <c r="P3" s="28"/>
      <c r="Q3" s="28"/>
      <c r="T3" s="28"/>
    </row>
    <row r="4" spans="1:20" s="21" customFormat="1" ht="59.25" customHeight="1">
      <c r="A4" s="9"/>
      <c r="B4" s="9"/>
      <c r="C4" s="26"/>
      <c r="D4" s="2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 t="s">
        <v>26</v>
      </c>
      <c r="T4" s="9"/>
    </row>
    <row r="5" spans="1:20" ht="82.5" customHeight="1">
      <c r="A5" s="41" t="s">
        <v>145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s="11" customFormat="1" ht="36">
      <c r="A6" s="37" t="s">
        <v>40</v>
      </c>
      <c r="B6" s="37" t="s">
        <v>41</v>
      </c>
      <c r="C6" s="7" t="s">
        <v>42</v>
      </c>
      <c r="D6" s="7" t="s">
        <v>42</v>
      </c>
      <c r="E6" s="7" t="s">
        <v>79</v>
      </c>
      <c r="F6" s="36" t="s">
        <v>43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11" customFormat="1" ht="18">
      <c r="A7" s="38"/>
      <c r="B7" s="38"/>
      <c r="C7" s="37">
        <v>2017</v>
      </c>
      <c r="D7" s="37">
        <v>2018</v>
      </c>
      <c r="E7" s="37">
        <v>2019</v>
      </c>
      <c r="F7" s="36">
        <v>2020</v>
      </c>
      <c r="G7" s="36"/>
      <c r="H7" s="36"/>
      <c r="I7" s="36">
        <v>2021</v>
      </c>
      <c r="J7" s="36"/>
      <c r="K7" s="7"/>
      <c r="L7" s="36">
        <v>2022</v>
      </c>
      <c r="M7" s="36"/>
      <c r="N7" s="7"/>
      <c r="O7" s="36">
        <v>2023</v>
      </c>
      <c r="P7" s="36"/>
      <c r="Q7" s="7"/>
      <c r="R7" s="36">
        <v>2024</v>
      </c>
      <c r="S7" s="36"/>
      <c r="T7" s="36"/>
    </row>
    <row r="8" spans="1:20" s="11" customFormat="1" ht="45" customHeight="1">
      <c r="A8" s="38"/>
      <c r="B8" s="38"/>
      <c r="C8" s="38"/>
      <c r="D8" s="38"/>
      <c r="E8" s="38"/>
      <c r="F8" s="7" t="s">
        <v>58</v>
      </c>
      <c r="G8" s="7" t="s">
        <v>57</v>
      </c>
      <c r="H8" s="7" t="s">
        <v>59</v>
      </c>
      <c r="I8" s="7" t="s">
        <v>58</v>
      </c>
      <c r="J8" s="7" t="s">
        <v>57</v>
      </c>
      <c r="K8" s="7" t="s">
        <v>59</v>
      </c>
      <c r="L8" s="7" t="s">
        <v>58</v>
      </c>
      <c r="M8" s="7" t="s">
        <v>57</v>
      </c>
      <c r="N8" s="7" t="s">
        <v>59</v>
      </c>
      <c r="O8" s="7" t="s">
        <v>58</v>
      </c>
      <c r="P8" s="7" t="s">
        <v>57</v>
      </c>
      <c r="Q8" s="7" t="s">
        <v>59</v>
      </c>
      <c r="R8" s="7" t="s">
        <v>58</v>
      </c>
      <c r="S8" s="7" t="s">
        <v>57</v>
      </c>
      <c r="T8" s="7" t="s">
        <v>59</v>
      </c>
    </row>
    <row r="9" spans="1:20" s="11" customFormat="1" ht="51.75" customHeight="1">
      <c r="A9" s="39"/>
      <c r="B9" s="39"/>
      <c r="C9" s="39"/>
      <c r="D9" s="39"/>
      <c r="E9" s="39"/>
      <c r="F9" s="7" t="s">
        <v>60</v>
      </c>
      <c r="G9" s="7" t="s">
        <v>61</v>
      </c>
      <c r="H9" s="7" t="s">
        <v>62</v>
      </c>
      <c r="I9" s="7" t="s">
        <v>137</v>
      </c>
      <c r="J9" s="7" t="s">
        <v>138</v>
      </c>
      <c r="K9" s="7" t="s">
        <v>62</v>
      </c>
      <c r="L9" s="7" t="s">
        <v>60</v>
      </c>
      <c r="M9" s="7" t="s">
        <v>61</v>
      </c>
      <c r="N9" s="7" t="s">
        <v>62</v>
      </c>
      <c r="O9" s="7" t="s">
        <v>139</v>
      </c>
      <c r="P9" s="7" t="s">
        <v>61</v>
      </c>
      <c r="Q9" s="7" t="s">
        <v>62</v>
      </c>
      <c r="R9" s="7" t="s">
        <v>60</v>
      </c>
      <c r="S9" s="7" t="s">
        <v>61</v>
      </c>
      <c r="T9" s="7" t="s">
        <v>62</v>
      </c>
    </row>
    <row r="10" spans="1:20" s="11" customFormat="1" ht="17.25">
      <c r="A10" s="33" t="s">
        <v>80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</row>
    <row r="11" spans="1:20" s="11" customFormat="1" ht="39" customHeight="1">
      <c r="A11" s="12" t="s">
        <v>81</v>
      </c>
      <c r="B11" s="7" t="s">
        <v>21</v>
      </c>
      <c r="C11" s="7">
        <v>61.3</v>
      </c>
      <c r="D11" s="7">
        <v>60.5</v>
      </c>
      <c r="E11" s="7">
        <v>59.6</v>
      </c>
      <c r="F11" s="7">
        <v>59.6</v>
      </c>
      <c r="G11" s="7">
        <v>59.7</v>
      </c>
      <c r="H11" s="7">
        <v>59.7</v>
      </c>
      <c r="I11" s="7">
        <v>59.6</v>
      </c>
      <c r="J11" s="7">
        <v>59.7</v>
      </c>
      <c r="K11" s="7">
        <v>59.8</v>
      </c>
      <c r="L11" s="7">
        <v>59.6</v>
      </c>
      <c r="M11" s="7">
        <v>59.8</v>
      </c>
      <c r="N11" s="7">
        <v>59.9</v>
      </c>
      <c r="O11" s="7">
        <v>59.6</v>
      </c>
      <c r="P11" s="7">
        <v>59.8</v>
      </c>
      <c r="Q11" s="7">
        <v>60</v>
      </c>
      <c r="R11" s="7">
        <v>59.7</v>
      </c>
      <c r="S11" s="7">
        <v>59.9</v>
      </c>
      <c r="T11" s="7">
        <v>60.1</v>
      </c>
    </row>
    <row r="12" spans="1:20" s="11" customFormat="1" ht="63.75" customHeight="1">
      <c r="A12" s="12" t="s">
        <v>82</v>
      </c>
      <c r="B12" s="7" t="s">
        <v>21</v>
      </c>
      <c r="C12" s="7">
        <v>62</v>
      </c>
      <c r="D12" s="7">
        <v>31.3</v>
      </c>
      <c r="E12" s="7">
        <v>30.9</v>
      </c>
      <c r="F12" s="7">
        <v>30.9</v>
      </c>
      <c r="G12" s="7">
        <v>31.2</v>
      </c>
      <c r="H12" s="7">
        <v>31.2</v>
      </c>
      <c r="I12" s="7">
        <v>31.1</v>
      </c>
      <c r="J12" s="7">
        <v>31.5</v>
      </c>
      <c r="K12" s="7">
        <v>31.5</v>
      </c>
      <c r="L12" s="7">
        <v>31.3</v>
      </c>
      <c r="M12" s="7">
        <v>31.8</v>
      </c>
      <c r="N12" s="7">
        <v>31.8</v>
      </c>
      <c r="O12" s="7">
        <v>31.6</v>
      </c>
      <c r="P12" s="7">
        <v>32.1</v>
      </c>
      <c r="Q12" s="7">
        <v>32.1</v>
      </c>
      <c r="R12" s="7">
        <v>31.9</v>
      </c>
      <c r="S12" s="7">
        <v>32.5</v>
      </c>
      <c r="T12" s="7">
        <v>32.6</v>
      </c>
    </row>
    <row r="13" spans="1:20" s="11" customFormat="1" ht="86.25" customHeight="1">
      <c r="A13" s="12" t="s">
        <v>83</v>
      </c>
      <c r="B13" s="7" t="s">
        <v>21</v>
      </c>
      <c r="C13" s="7">
        <v>16.2</v>
      </c>
      <c r="D13" s="7">
        <v>16.4</v>
      </c>
      <c r="E13" s="7">
        <v>16.5</v>
      </c>
      <c r="F13" s="7">
        <v>16.4</v>
      </c>
      <c r="G13" s="7">
        <v>16.1</v>
      </c>
      <c r="H13" s="7">
        <v>16.1</v>
      </c>
      <c r="I13" s="7">
        <v>16.1</v>
      </c>
      <c r="J13" s="7">
        <v>15.8</v>
      </c>
      <c r="K13" s="7">
        <v>15.8</v>
      </c>
      <c r="L13" s="7">
        <v>15.9</v>
      </c>
      <c r="M13" s="7">
        <v>15.5</v>
      </c>
      <c r="N13" s="7">
        <v>15.5</v>
      </c>
      <c r="O13" s="7">
        <v>15.6</v>
      </c>
      <c r="P13" s="7">
        <v>15.3</v>
      </c>
      <c r="Q13" s="7">
        <v>15.3</v>
      </c>
      <c r="R13" s="7">
        <v>15.3</v>
      </c>
      <c r="S13" s="7">
        <v>15.2</v>
      </c>
      <c r="T13" s="7">
        <v>15.2</v>
      </c>
    </row>
    <row r="14" spans="1:20" s="11" customFormat="1" ht="48.75" customHeight="1">
      <c r="A14" s="12" t="s">
        <v>44</v>
      </c>
      <c r="B14" s="7" t="s">
        <v>84</v>
      </c>
      <c r="C14" s="7">
        <v>13.7</v>
      </c>
      <c r="D14" s="7">
        <v>11.5</v>
      </c>
      <c r="E14" s="7">
        <v>13</v>
      </c>
      <c r="F14" s="7">
        <v>12.9</v>
      </c>
      <c r="G14" s="7">
        <v>13</v>
      </c>
      <c r="H14" s="7">
        <v>13.1</v>
      </c>
      <c r="I14" s="7">
        <v>12.9</v>
      </c>
      <c r="J14" s="7">
        <v>13.1</v>
      </c>
      <c r="K14" s="7">
        <v>13.2</v>
      </c>
      <c r="L14" s="7">
        <v>13</v>
      </c>
      <c r="M14" s="7">
        <v>13.1</v>
      </c>
      <c r="N14" s="7">
        <v>13.2</v>
      </c>
      <c r="O14" s="7">
        <v>13</v>
      </c>
      <c r="P14" s="7">
        <v>13.1</v>
      </c>
      <c r="Q14" s="7">
        <v>13.2</v>
      </c>
      <c r="R14" s="7">
        <v>13</v>
      </c>
      <c r="S14" s="7">
        <v>13.1</v>
      </c>
      <c r="T14" s="7">
        <v>13.3</v>
      </c>
    </row>
    <row r="15" spans="1:20" s="11" customFormat="1" ht="48.75" customHeight="1">
      <c r="A15" s="12" t="s">
        <v>45</v>
      </c>
      <c r="B15" s="7" t="s">
        <v>46</v>
      </c>
      <c r="C15" s="7">
        <v>13.4</v>
      </c>
      <c r="D15" s="7">
        <v>14.5</v>
      </c>
      <c r="E15" s="7">
        <v>12.9</v>
      </c>
      <c r="F15" s="7">
        <v>12.8</v>
      </c>
      <c r="G15" s="7">
        <v>12.9</v>
      </c>
      <c r="H15" s="7">
        <v>13</v>
      </c>
      <c r="I15" s="7">
        <v>12.8</v>
      </c>
      <c r="J15" s="7">
        <v>13</v>
      </c>
      <c r="K15" s="7">
        <v>13.1</v>
      </c>
      <c r="L15" s="7">
        <v>12.9</v>
      </c>
      <c r="M15" s="7">
        <v>13</v>
      </c>
      <c r="N15" s="7">
        <v>13.1</v>
      </c>
      <c r="O15" s="7">
        <v>12.9</v>
      </c>
      <c r="P15" s="7">
        <v>13</v>
      </c>
      <c r="Q15" s="7">
        <v>13.1</v>
      </c>
      <c r="R15" s="7">
        <v>12.9</v>
      </c>
      <c r="S15" s="7">
        <v>13</v>
      </c>
      <c r="T15" s="7">
        <v>13.2</v>
      </c>
    </row>
    <row r="16" spans="1:20" s="11" customFormat="1" ht="47.25" customHeight="1">
      <c r="A16" s="12" t="s">
        <v>47</v>
      </c>
      <c r="B16" s="7" t="s">
        <v>48</v>
      </c>
      <c r="C16" s="7">
        <v>0.3</v>
      </c>
      <c r="D16" s="7">
        <v>-3</v>
      </c>
      <c r="E16" s="7">
        <v>0.1</v>
      </c>
      <c r="F16" s="7">
        <v>0.1</v>
      </c>
      <c r="G16" s="7">
        <v>0.1</v>
      </c>
      <c r="H16" s="7">
        <v>0.1</v>
      </c>
      <c r="I16" s="7">
        <v>0.1</v>
      </c>
      <c r="J16" s="7">
        <v>0.1</v>
      </c>
      <c r="K16" s="7">
        <v>0.1</v>
      </c>
      <c r="L16" s="7">
        <v>0.1</v>
      </c>
      <c r="M16" s="7">
        <v>0.1</v>
      </c>
      <c r="N16" s="7">
        <v>0.1</v>
      </c>
      <c r="O16" s="7">
        <v>0.1</v>
      </c>
      <c r="P16" s="7">
        <v>0.1</v>
      </c>
      <c r="Q16" s="7">
        <v>0.1</v>
      </c>
      <c r="R16" s="7">
        <v>0.1</v>
      </c>
      <c r="S16" s="7">
        <v>0.1</v>
      </c>
      <c r="T16" s="7">
        <v>0.1</v>
      </c>
    </row>
    <row r="17" spans="1:20" s="11" customFormat="1" ht="47.25" customHeight="1">
      <c r="A17" s="12" t="s">
        <v>65</v>
      </c>
      <c r="B17" s="7" t="s">
        <v>21</v>
      </c>
      <c r="C17" s="7">
        <v>-0.33</v>
      </c>
      <c r="D17" s="7">
        <v>-1.1</v>
      </c>
      <c r="E17" s="7">
        <v>-0.4</v>
      </c>
      <c r="F17" s="7">
        <v>-0.1</v>
      </c>
      <c r="G17" s="7">
        <v>0</v>
      </c>
      <c r="H17" s="7">
        <v>0</v>
      </c>
      <c r="I17" s="7">
        <v>-0.1</v>
      </c>
      <c r="J17" s="7">
        <v>-0.1</v>
      </c>
      <c r="K17" s="7">
        <v>0</v>
      </c>
      <c r="L17" s="7">
        <v>-0.1</v>
      </c>
      <c r="M17" s="7">
        <v>0</v>
      </c>
      <c r="N17" s="7">
        <v>0</v>
      </c>
      <c r="O17" s="7">
        <v>-0.1</v>
      </c>
      <c r="P17" s="7">
        <v>-0.1</v>
      </c>
      <c r="Q17" s="7">
        <v>0</v>
      </c>
      <c r="R17" s="7">
        <v>0</v>
      </c>
      <c r="S17" s="7">
        <v>0</v>
      </c>
      <c r="T17" s="7">
        <v>0</v>
      </c>
    </row>
    <row r="18" spans="1:20" s="11" customFormat="1" ht="18.75" customHeight="1">
      <c r="A18" s="33" t="s">
        <v>86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</row>
    <row r="19" spans="1:20" s="11" customFormat="1" ht="138" customHeight="1">
      <c r="A19" s="6" t="s">
        <v>51</v>
      </c>
      <c r="B19" s="1" t="s">
        <v>49</v>
      </c>
      <c r="C19" s="7">
        <v>2528.5</v>
      </c>
      <c r="D19" s="7">
        <v>2761.3</v>
      </c>
      <c r="E19" s="7">
        <v>2957.4</v>
      </c>
      <c r="F19" s="7">
        <f>SUM(E19*F20/100)</f>
        <v>3054.9941999999996</v>
      </c>
      <c r="G19" s="15">
        <f>SUM(E19*G20/100)</f>
        <v>3137.8014000000003</v>
      </c>
      <c r="H19" s="15">
        <f aca="true" t="shared" si="0" ref="H19:T19">SUM(E19*H20/100)</f>
        <v>3146.6736000000005</v>
      </c>
      <c r="I19" s="15">
        <f t="shared" si="0"/>
        <v>3265.7887997999997</v>
      </c>
      <c r="J19" s="15">
        <f t="shared" si="0"/>
        <v>3354.3096966000007</v>
      </c>
      <c r="K19" s="15">
        <f t="shared" si="0"/>
        <v>3373.234099200001</v>
      </c>
      <c r="L19" s="15">
        <f t="shared" si="0"/>
        <v>3497.6598045857995</v>
      </c>
      <c r="M19" s="15">
        <f t="shared" si="0"/>
        <v>3592.4656850586007</v>
      </c>
      <c r="N19" s="15">
        <f t="shared" si="0"/>
        <v>3626.226656640001</v>
      </c>
      <c r="O19" s="15">
        <f t="shared" si="0"/>
        <v>3749.491310515977</v>
      </c>
      <c r="P19" s="15">
        <f t="shared" si="0"/>
        <v>3858.3081457529374</v>
      </c>
      <c r="Q19" s="15">
        <f t="shared" si="0"/>
        <v>3909.0723358579207</v>
      </c>
      <c r="R19" s="15">
        <f t="shared" si="0"/>
        <v>4023.204176183643</v>
      </c>
      <c r="S19" s="15">
        <f t="shared" si="0"/>
        <v>4159.2561811216665</v>
      </c>
      <c r="T19" s="15">
        <f t="shared" si="0"/>
        <v>4221.7981227265545</v>
      </c>
    </row>
    <row r="20" spans="1:20" s="11" customFormat="1" ht="103.5" customHeight="1">
      <c r="A20" s="6" t="s">
        <v>52</v>
      </c>
      <c r="B20" s="1" t="s">
        <v>37</v>
      </c>
      <c r="C20" s="7">
        <v>82.4</v>
      </c>
      <c r="D20" s="7">
        <v>109.2</v>
      </c>
      <c r="E20" s="7">
        <v>107.1</v>
      </c>
      <c r="F20" s="7">
        <v>103.3</v>
      </c>
      <c r="G20" s="7">
        <v>106.1</v>
      </c>
      <c r="H20" s="7">
        <v>106.4</v>
      </c>
      <c r="I20" s="7">
        <v>106.9</v>
      </c>
      <c r="J20" s="7">
        <v>106.9</v>
      </c>
      <c r="K20" s="7">
        <v>107.2</v>
      </c>
      <c r="L20" s="7">
        <v>107.1</v>
      </c>
      <c r="M20" s="7">
        <v>107.1</v>
      </c>
      <c r="N20" s="7">
        <v>107.5</v>
      </c>
      <c r="O20" s="7">
        <v>107.2</v>
      </c>
      <c r="P20" s="7">
        <v>107.4</v>
      </c>
      <c r="Q20" s="7">
        <v>107.8</v>
      </c>
      <c r="R20" s="7">
        <v>107.3</v>
      </c>
      <c r="S20" s="7">
        <v>107.8</v>
      </c>
      <c r="T20" s="7">
        <v>108</v>
      </c>
    </row>
    <row r="21" spans="1:20" s="11" customFormat="1" ht="18.75" customHeight="1">
      <c r="A21" s="33" t="s">
        <v>53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</row>
    <row r="22" spans="1:20" s="11" customFormat="1" ht="156" customHeight="1">
      <c r="A22" s="6" t="s">
        <v>64</v>
      </c>
      <c r="B22" s="5" t="s">
        <v>49</v>
      </c>
      <c r="C22" s="7">
        <v>492.5</v>
      </c>
      <c r="D22" s="7">
        <v>483.6</v>
      </c>
      <c r="E22" s="7">
        <v>484.6</v>
      </c>
      <c r="F22" s="15">
        <f>SUM(E22*F23/100)</f>
        <v>500.5918</v>
      </c>
      <c r="G22" s="15">
        <f>SUM(E22*G23/100)</f>
        <v>514.1605999999999</v>
      </c>
      <c r="H22" s="15">
        <f aca="true" t="shared" si="1" ref="H22:T22">SUM(E22*H23/100)</f>
        <v>515.6144</v>
      </c>
      <c r="I22" s="15">
        <f t="shared" si="1"/>
        <v>535.1326342</v>
      </c>
      <c r="J22" s="15">
        <f t="shared" si="1"/>
        <v>549.6376813999999</v>
      </c>
      <c r="K22" s="15">
        <f t="shared" si="1"/>
        <v>552.7386368000001</v>
      </c>
      <c r="L22" s="15">
        <f t="shared" si="1"/>
        <v>573.1270512281999</v>
      </c>
      <c r="M22" s="15">
        <f t="shared" si="1"/>
        <v>588.6619567793998</v>
      </c>
      <c r="N22" s="15">
        <f t="shared" si="1"/>
        <v>594.1940345600001</v>
      </c>
      <c r="O22" s="15">
        <f t="shared" si="1"/>
        <v>614.3921989166303</v>
      </c>
      <c r="P22" s="15">
        <f t="shared" si="1"/>
        <v>632.2229415810755</v>
      </c>
      <c r="Q22" s="15">
        <f t="shared" si="1"/>
        <v>640.5411692556801</v>
      </c>
      <c r="R22" s="15">
        <f t="shared" si="1"/>
        <v>659.2428294375443</v>
      </c>
      <c r="S22" s="15">
        <f t="shared" si="1"/>
        <v>681.5363310243994</v>
      </c>
      <c r="T22" s="15">
        <f t="shared" si="1"/>
        <v>691.7844627961344</v>
      </c>
    </row>
    <row r="23" spans="1:20" s="11" customFormat="1" ht="108">
      <c r="A23" s="6" t="s">
        <v>63</v>
      </c>
      <c r="B23" s="5" t="s">
        <v>37</v>
      </c>
      <c r="C23" s="7">
        <v>108.4</v>
      </c>
      <c r="D23" s="7">
        <v>98.2</v>
      </c>
      <c r="E23" s="7">
        <v>100.2</v>
      </c>
      <c r="F23" s="7">
        <v>103.3</v>
      </c>
      <c r="G23" s="7">
        <v>106.1</v>
      </c>
      <c r="H23" s="7">
        <v>106.4</v>
      </c>
      <c r="I23" s="7">
        <v>106.9</v>
      </c>
      <c r="J23" s="7">
        <v>106.9</v>
      </c>
      <c r="K23" s="7">
        <v>107.2</v>
      </c>
      <c r="L23" s="7">
        <v>107.1</v>
      </c>
      <c r="M23" s="7">
        <v>107.1</v>
      </c>
      <c r="N23" s="7">
        <v>107.5</v>
      </c>
      <c r="O23" s="7">
        <v>107.2</v>
      </c>
      <c r="P23" s="7">
        <v>107.4</v>
      </c>
      <c r="Q23" s="7">
        <v>107.8</v>
      </c>
      <c r="R23" s="7">
        <v>107.3</v>
      </c>
      <c r="S23" s="7">
        <v>107.8</v>
      </c>
      <c r="T23" s="7">
        <v>108</v>
      </c>
    </row>
    <row r="24" spans="1:20" s="11" customFormat="1" ht="35.25" customHeight="1">
      <c r="A24" s="33" t="s">
        <v>56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</row>
    <row r="25" spans="1:20" s="11" customFormat="1" ht="174.75" customHeight="1">
      <c r="A25" s="6" t="s">
        <v>54</v>
      </c>
      <c r="B25" s="1" t="s">
        <v>49</v>
      </c>
      <c r="C25" s="7">
        <v>90.7</v>
      </c>
      <c r="D25" s="7">
        <v>90.8</v>
      </c>
      <c r="E25" s="7">
        <v>83</v>
      </c>
      <c r="F25" s="15">
        <f>SUM(E25*F26/100)</f>
        <v>85.73899999999999</v>
      </c>
      <c r="G25" s="15">
        <f>SUM(E25*G26/100)</f>
        <v>88.06299999999999</v>
      </c>
      <c r="H25" s="15">
        <f aca="true" t="shared" si="2" ref="H25:T25">SUM(E25*H26/100)</f>
        <v>88.31200000000001</v>
      </c>
      <c r="I25" s="15">
        <f t="shared" si="2"/>
        <v>91.654991</v>
      </c>
      <c r="J25" s="15">
        <f t="shared" si="2"/>
        <v>94.139347</v>
      </c>
      <c r="K25" s="15">
        <f t="shared" si="2"/>
        <v>94.67046400000001</v>
      </c>
      <c r="L25" s="15">
        <f t="shared" si="2"/>
        <v>98.16249536099998</v>
      </c>
      <c r="M25" s="15">
        <f t="shared" si="2"/>
        <v>100.823240637</v>
      </c>
      <c r="N25" s="15">
        <f t="shared" si="2"/>
        <v>101.77074880000002</v>
      </c>
      <c r="O25" s="15">
        <f t="shared" si="2"/>
        <v>105.23019502699199</v>
      </c>
      <c r="P25" s="15">
        <f t="shared" si="2"/>
        <v>108.284160444138</v>
      </c>
      <c r="Q25" s="15">
        <f t="shared" si="2"/>
        <v>109.70886720640003</v>
      </c>
      <c r="R25" s="15">
        <f t="shared" si="2"/>
        <v>112.9119992639624</v>
      </c>
      <c r="S25" s="15">
        <f t="shared" si="2"/>
        <v>116.73032495878074</v>
      </c>
      <c r="T25" s="15">
        <f t="shared" si="2"/>
        <v>118.48557658291203</v>
      </c>
    </row>
    <row r="26" spans="1:20" s="11" customFormat="1" ht="174" customHeight="1">
      <c r="A26" s="6" t="s">
        <v>55</v>
      </c>
      <c r="B26" s="1" t="s">
        <v>37</v>
      </c>
      <c r="C26" s="7">
        <v>100.3</v>
      </c>
      <c r="D26" s="7">
        <v>100.1</v>
      </c>
      <c r="E26" s="7">
        <v>92</v>
      </c>
      <c r="F26" s="7">
        <v>103.3</v>
      </c>
      <c r="G26" s="7">
        <v>106.1</v>
      </c>
      <c r="H26" s="7">
        <v>106.4</v>
      </c>
      <c r="I26" s="7">
        <v>106.9</v>
      </c>
      <c r="J26" s="7">
        <v>106.9</v>
      </c>
      <c r="K26" s="7">
        <v>107.2</v>
      </c>
      <c r="L26" s="7">
        <v>107.1</v>
      </c>
      <c r="M26" s="7">
        <v>107.1</v>
      </c>
      <c r="N26" s="7">
        <v>107.5</v>
      </c>
      <c r="O26" s="7">
        <v>107.2</v>
      </c>
      <c r="P26" s="7">
        <v>107.4</v>
      </c>
      <c r="Q26" s="7">
        <v>107.8</v>
      </c>
      <c r="R26" s="7">
        <v>107.3</v>
      </c>
      <c r="S26" s="7">
        <v>107.8</v>
      </c>
      <c r="T26" s="7">
        <v>108</v>
      </c>
    </row>
    <row r="27" spans="1:20" s="11" customFormat="1" ht="17.25">
      <c r="A27" s="33" t="s">
        <v>88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</row>
    <row r="28" spans="1:20" s="11" customFormat="1" ht="52.5" customHeight="1">
      <c r="A28" s="12" t="s">
        <v>0</v>
      </c>
      <c r="B28" s="7" t="s">
        <v>85</v>
      </c>
      <c r="C28" s="7">
        <v>5915.6</v>
      </c>
      <c r="D28" s="7">
        <v>5610.1</v>
      </c>
      <c r="E28" s="7">
        <v>5489.9</v>
      </c>
      <c r="F28" s="7">
        <v>5879.7</v>
      </c>
      <c r="G28" s="7">
        <v>6890.3</v>
      </c>
      <c r="H28" s="7">
        <v>7060.6</v>
      </c>
      <c r="I28" s="7">
        <v>6189.1</v>
      </c>
      <c r="J28" s="7">
        <v>7355.9</v>
      </c>
      <c r="K28" s="7">
        <v>7482</v>
      </c>
      <c r="L28" s="7">
        <v>6516.8</v>
      </c>
      <c r="M28" s="7">
        <v>7877.3</v>
      </c>
      <c r="N28" s="7">
        <v>7941.5</v>
      </c>
      <c r="O28" s="7">
        <v>6886.3</v>
      </c>
      <c r="P28" s="7">
        <v>8461.7</v>
      </c>
      <c r="Q28" s="7">
        <v>8475.6</v>
      </c>
      <c r="R28" s="7">
        <v>7308</v>
      </c>
      <c r="S28" s="7">
        <v>9101.1</v>
      </c>
      <c r="T28" s="7">
        <v>9102.7</v>
      </c>
    </row>
    <row r="29" spans="1:20" s="11" customFormat="1" ht="90">
      <c r="A29" s="12" t="s">
        <v>1</v>
      </c>
      <c r="B29" s="7" t="s">
        <v>87</v>
      </c>
      <c r="C29" s="7">
        <v>105.6</v>
      </c>
      <c r="D29" s="7">
        <v>94.8</v>
      </c>
      <c r="E29" s="7">
        <v>94.5</v>
      </c>
      <c r="F29" s="7">
        <v>103.8</v>
      </c>
      <c r="G29" s="7">
        <v>122.6</v>
      </c>
      <c r="H29" s="7">
        <v>127.2</v>
      </c>
      <c r="I29" s="7">
        <v>100.9</v>
      </c>
      <c r="J29" s="7">
        <v>103.2</v>
      </c>
      <c r="K29" s="7">
        <v>102.8</v>
      </c>
      <c r="L29" s="7">
        <v>101.5</v>
      </c>
      <c r="M29" s="7">
        <v>103</v>
      </c>
      <c r="N29" s="7">
        <v>103.1</v>
      </c>
      <c r="O29" s="7">
        <v>102</v>
      </c>
      <c r="P29" s="7">
        <v>103.3</v>
      </c>
      <c r="Q29" s="7">
        <v>103.3</v>
      </c>
      <c r="R29" s="7">
        <v>102.4</v>
      </c>
      <c r="S29" s="7">
        <v>103.3</v>
      </c>
      <c r="T29" s="7">
        <v>103.5</v>
      </c>
    </row>
    <row r="30" spans="1:20" s="11" customFormat="1" ht="51" customHeight="1">
      <c r="A30" s="12" t="s">
        <v>2</v>
      </c>
      <c r="B30" s="7" t="s">
        <v>85</v>
      </c>
      <c r="C30" s="7">
        <v>4832.2</v>
      </c>
      <c r="D30" s="7">
        <v>4519</v>
      </c>
      <c r="E30" s="7">
        <v>4390.1</v>
      </c>
      <c r="F30" s="7">
        <v>4730.1</v>
      </c>
      <c r="G30" s="7">
        <v>5735</v>
      </c>
      <c r="H30" s="7">
        <v>5897.3</v>
      </c>
      <c r="I30" s="7">
        <v>4987.4</v>
      </c>
      <c r="J30" s="7">
        <v>6137.5</v>
      </c>
      <c r="K30" s="7">
        <v>6244.3</v>
      </c>
      <c r="L30" s="7">
        <v>5249.5</v>
      </c>
      <c r="M30" s="7">
        <v>6587.3</v>
      </c>
      <c r="N30" s="7">
        <v>6618.1</v>
      </c>
      <c r="O30" s="7">
        <v>5541.9</v>
      </c>
      <c r="P30" s="7">
        <v>7090.5</v>
      </c>
      <c r="Q30" s="7">
        <v>7055.3</v>
      </c>
      <c r="R30" s="7">
        <v>5873.6</v>
      </c>
      <c r="S30" s="7">
        <v>7639.6</v>
      </c>
      <c r="T30" s="7">
        <v>7575.4</v>
      </c>
    </row>
    <row r="31" spans="1:20" s="11" customFormat="1" ht="90">
      <c r="A31" s="12" t="s">
        <v>3</v>
      </c>
      <c r="B31" s="7" t="s">
        <v>87</v>
      </c>
      <c r="C31" s="7">
        <v>94.1</v>
      </c>
      <c r="D31" s="7">
        <v>93.5</v>
      </c>
      <c r="E31" s="7">
        <v>93.5</v>
      </c>
      <c r="F31" s="7">
        <v>103.8</v>
      </c>
      <c r="G31" s="7">
        <v>127.2</v>
      </c>
      <c r="H31" s="7">
        <v>130.8</v>
      </c>
      <c r="I31" s="7">
        <v>100.9</v>
      </c>
      <c r="J31" s="7">
        <v>103.2</v>
      </c>
      <c r="K31" s="7">
        <v>102.8</v>
      </c>
      <c r="L31" s="7">
        <v>101.5</v>
      </c>
      <c r="M31" s="7">
        <v>103.3</v>
      </c>
      <c r="N31" s="7">
        <v>103.1</v>
      </c>
      <c r="O31" s="7">
        <v>102</v>
      </c>
      <c r="P31" s="7">
        <v>103.5</v>
      </c>
      <c r="Q31" s="7">
        <v>103.3</v>
      </c>
      <c r="R31" s="7">
        <v>102.4</v>
      </c>
      <c r="S31" s="7">
        <v>103.5</v>
      </c>
      <c r="T31" s="7">
        <v>103.5</v>
      </c>
    </row>
    <row r="32" spans="1:20" s="11" customFormat="1" ht="18">
      <c r="A32" s="12" t="s">
        <v>4</v>
      </c>
      <c r="B32" s="7" t="s">
        <v>85</v>
      </c>
      <c r="C32" s="7">
        <v>1082.4</v>
      </c>
      <c r="D32" s="7">
        <v>1091.1</v>
      </c>
      <c r="E32" s="7">
        <v>1099.8</v>
      </c>
      <c r="F32" s="7">
        <v>1149.6</v>
      </c>
      <c r="G32" s="7">
        <v>1155.3</v>
      </c>
      <c r="H32" s="7">
        <v>1163.3</v>
      </c>
      <c r="I32" s="7">
        <v>1201.7</v>
      </c>
      <c r="J32" s="7">
        <v>1218.5</v>
      </c>
      <c r="K32" s="7">
        <v>1237.8</v>
      </c>
      <c r="L32" s="7">
        <v>1267.3</v>
      </c>
      <c r="M32" s="7">
        <v>1290.1</v>
      </c>
      <c r="N32" s="7">
        <v>1323.3</v>
      </c>
      <c r="O32" s="7">
        <v>1344.4</v>
      </c>
      <c r="P32" s="7">
        <v>1371.2</v>
      </c>
      <c r="Q32" s="7">
        <v>1420.3</v>
      </c>
      <c r="R32" s="7">
        <v>1434.4</v>
      </c>
      <c r="S32" s="7">
        <v>1464.5</v>
      </c>
      <c r="T32" s="7">
        <v>1530.3</v>
      </c>
    </row>
    <row r="33" spans="1:20" s="11" customFormat="1" ht="90">
      <c r="A33" s="12" t="s">
        <v>5</v>
      </c>
      <c r="B33" s="7" t="s">
        <v>87</v>
      </c>
      <c r="C33" s="7">
        <v>105.8</v>
      </c>
      <c r="D33" s="7">
        <v>100.5</v>
      </c>
      <c r="E33" s="7">
        <v>100.5</v>
      </c>
      <c r="F33" s="7">
        <v>100.7</v>
      </c>
      <c r="G33" s="7">
        <v>101.3</v>
      </c>
      <c r="H33" s="7">
        <v>102</v>
      </c>
      <c r="I33" s="7">
        <v>100.9</v>
      </c>
      <c r="J33" s="7">
        <v>101.8</v>
      </c>
      <c r="K33" s="7">
        <v>102.8</v>
      </c>
      <c r="L33" s="7">
        <v>101.5</v>
      </c>
      <c r="M33" s="7">
        <v>101.9</v>
      </c>
      <c r="N33" s="7">
        <v>103</v>
      </c>
      <c r="O33" s="7">
        <v>102</v>
      </c>
      <c r="P33" s="7">
        <v>102.2</v>
      </c>
      <c r="Q33" s="7">
        <v>103.3</v>
      </c>
      <c r="R33" s="7">
        <v>102.4</v>
      </c>
      <c r="S33" s="7">
        <v>102.5</v>
      </c>
      <c r="T33" s="7">
        <v>103.5</v>
      </c>
    </row>
    <row r="34" spans="1:20" s="11" customFormat="1" ht="18.75" customHeight="1">
      <c r="A34" s="33" t="s">
        <v>141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/>
    </row>
    <row r="35" spans="1:20" s="11" customFormat="1" ht="45.75" customHeight="1">
      <c r="A35" s="2" t="s">
        <v>6</v>
      </c>
      <c r="B35" s="1" t="s">
        <v>7</v>
      </c>
      <c r="C35" s="7">
        <v>479.8</v>
      </c>
      <c r="D35" s="7">
        <v>401.7</v>
      </c>
      <c r="E35" s="7">
        <v>314.8</v>
      </c>
      <c r="F35" s="7">
        <v>326.8</v>
      </c>
      <c r="G35" s="7">
        <v>400.4</v>
      </c>
      <c r="H35" s="7">
        <v>411.8</v>
      </c>
      <c r="I35" s="7">
        <v>329.7</v>
      </c>
      <c r="J35" s="7">
        <v>413.2</v>
      </c>
      <c r="K35" s="7">
        <v>423.3</v>
      </c>
      <c r="L35" s="7">
        <v>334.6</v>
      </c>
      <c r="M35" s="7">
        <v>426.9</v>
      </c>
      <c r="N35" s="7">
        <v>436</v>
      </c>
      <c r="O35" s="7">
        <v>341.3</v>
      </c>
      <c r="P35" s="7">
        <v>441.8</v>
      </c>
      <c r="Q35" s="7">
        <v>450.4</v>
      </c>
      <c r="R35" s="7">
        <v>349.5</v>
      </c>
      <c r="S35" s="7">
        <v>457.3</v>
      </c>
      <c r="T35" s="7">
        <v>466.1</v>
      </c>
    </row>
    <row r="36" spans="1:20" s="11" customFormat="1" ht="45.75" customHeight="1">
      <c r="A36" s="2" t="s">
        <v>8</v>
      </c>
      <c r="B36" s="1" t="s">
        <v>7</v>
      </c>
      <c r="C36" s="7">
        <v>28.2</v>
      </c>
      <c r="D36" s="7">
        <v>28</v>
      </c>
      <c r="E36" s="7">
        <v>25.2</v>
      </c>
      <c r="F36" s="7">
        <v>26.2</v>
      </c>
      <c r="G36" s="7">
        <v>32.1</v>
      </c>
      <c r="H36" s="7">
        <v>33</v>
      </c>
      <c r="I36" s="7">
        <v>26.4</v>
      </c>
      <c r="J36" s="7">
        <v>33.1</v>
      </c>
      <c r="K36" s="7">
        <v>33.9</v>
      </c>
      <c r="L36" s="7">
        <v>26.8</v>
      </c>
      <c r="M36" s="7">
        <v>34.2</v>
      </c>
      <c r="N36" s="7">
        <v>34.9</v>
      </c>
      <c r="O36" s="7">
        <v>27.3</v>
      </c>
      <c r="P36" s="7">
        <v>35.4</v>
      </c>
      <c r="Q36" s="7">
        <v>36.1</v>
      </c>
      <c r="R36" s="7">
        <v>28</v>
      </c>
      <c r="S36" s="7">
        <v>36.6</v>
      </c>
      <c r="T36" s="7">
        <v>37.3</v>
      </c>
    </row>
    <row r="37" spans="1:20" s="11" customFormat="1" ht="45.75" customHeight="1">
      <c r="A37" s="2" t="s">
        <v>9</v>
      </c>
      <c r="B37" s="1" t="s">
        <v>7</v>
      </c>
      <c r="C37" s="7">
        <v>28.2</v>
      </c>
      <c r="D37" s="7">
        <v>28</v>
      </c>
      <c r="E37" s="7">
        <v>25.2</v>
      </c>
      <c r="F37" s="7">
        <v>26.2</v>
      </c>
      <c r="G37" s="7">
        <v>32.1</v>
      </c>
      <c r="H37" s="7">
        <v>33</v>
      </c>
      <c r="I37" s="7">
        <v>26.4</v>
      </c>
      <c r="J37" s="7">
        <v>33.1</v>
      </c>
      <c r="K37" s="7">
        <v>33.9</v>
      </c>
      <c r="L37" s="7">
        <v>26.8</v>
      </c>
      <c r="M37" s="7">
        <v>34.2</v>
      </c>
      <c r="N37" s="7">
        <v>34.9</v>
      </c>
      <c r="O37" s="7">
        <v>27.3</v>
      </c>
      <c r="P37" s="7">
        <v>35.4</v>
      </c>
      <c r="Q37" s="7">
        <v>36.1</v>
      </c>
      <c r="R37" s="7">
        <v>28</v>
      </c>
      <c r="S37" s="7">
        <v>36.6</v>
      </c>
      <c r="T37" s="7">
        <v>37.3</v>
      </c>
    </row>
    <row r="38" spans="1:20" s="11" customFormat="1" ht="30" customHeight="1">
      <c r="A38" s="2" t="s">
        <v>10</v>
      </c>
      <c r="B38" s="1" t="s">
        <v>7</v>
      </c>
      <c r="C38" s="7">
        <v>4.2</v>
      </c>
      <c r="D38" s="7">
        <v>1.3</v>
      </c>
      <c r="E38" s="7">
        <v>1.3</v>
      </c>
      <c r="F38" s="7">
        <v>1.3</v>
      </c>
      <c r="G38" s="7">
        <v>1.7</v>
      </c>
      <c r="H38" s="7">
        <v>1.7</v>
      </c>
      <c r="I38" s="7">
        <v>1.4</v>
      </c>
      <c r="J38" s="7">
        <v>1.7</v>
      </c>
      <c r="K38" s="7">
        <v>1.7</v>
      </c>
      <c r="L38" s="7">
        <v>1.4</v>
      </c>
      <c r="M38" s="7">
        <v>1.8</v>
      </c>
      <c r="N38" s="7">
        <v>1.8</v>
      </c>
      <c r="O38" s="7">
        <v>1.4</v>
      </c>
      <c r="P38" s="7">
        <v>1.8</v>
      </c>
      <c r="Q38" s="7">
        <v>1.9</v>
      </c>
      <c r="R38" s="7">
        <v>1.4</v>
      </c>
      <c r="S38" s="7">
        <v>1.9</v>
      </c>
      <c r="T38" s="7">
        <v>1.9</v>
      </c>
    </row>
    <row r="39" spans="1:20" s="11" customFormat="1" ht="33" customHeight="1">
      <c r="A39" s="2" t="s">
        <v>11</v>
      </c>
      <c r="B39" s="1" t="s">
        <v>7</v>
      </c>
      <c r="C39" s="7">
        <v>6.7</v>
      </c>
      <c r="D39" s="7">
        <v>3.6</v>
      </c>
      <c r="E39" s="7">
        <v>3.6</v>
      </c>
      <c r="F39" s="7">
        <v>3.7</v>
      </c>
      <c r="G39" s="7">
        <v>4.6</v>
      </c>
      <c r="H39" s="7">
        <v>4.7</v>
      </c>
      <c r="I39" s="7">
        <v>3.8</v>
      </c>
      <c r="J39" s="7">
        <v>4.7</v>
      </c>
      <c r="K39" s="7">
        <v>4.8</v>
      </c>
      <c r="L39" s="7">
        <v>3.8</v>
      </c>
      <c r="M39" s="7">
        <v>4.9</v>
      </c>
      <c r="N39" s="7">
        <v>5</v>
      </c>
      <c r="O39" s="7">
        <v>3.9</v>
      </c>
      <c r="P39" s="7">
        <v>5</v>
      </c>
      <c r="Q39" s="7">
        <v>5.2</v>
      </c>
      <c r="R39" s="7">
        <v>4</v>
      </c>
      <c r="S39" s="7">
        <v>5.2</v>
      </c>
      <c r="T39" s="7">
        <v>5.3</v>
      </c>
    </row>
    <row r="40" spans="1:20" s="11" customFormat="1" ht="45.75" customHeight="1">
      <c r="A40" s="2" t="s">
        <v>12</v>
      </c>
      <c r="B40" s="1" t="s">
        <v>7</v>
      </c>
      <c r="C40" s="7">
        <v>4.3</v>
      </c>
      <c r="D40" s="7">
        <v>4.6</v>
      </c>
      <c r="E40" s="7">
        <v>4.6</v>
      </c>
      <c r="F40" s="7">
        <v>4.6</v>
      </c>
      <c r="G40" s="7">
        <v>4.7</v>
      </c>
      <c r="H40" s="7">
        <v>4.7</v>
      </c>
      <c r="I40" s="7">
        <v>4.7</v>
      </c>
      <c r="J40" s="7">
        <v>4.7</v>
      </c>
      <c r="K40" s="7">
        <v>4.8</v>
      </c>
      <c r="L40" s="7">
        <v>4.7</v>
      </c>
      <c r="M40" s="7">
        <v>4.9</v>
      </c>
      <c r="N40" s="7">
        <v>5</v>
      </c>
      <c r="O40" s="7">
        <v>4.8</v>
      </c>
      <c r="P40" s="7">
        <v>5</v>
      </c>
      <c r="Q40" s="7">
        <v>5.1</v>
      </c>
      <c r="R40" s="7">
        <v>5</v>
      </c>
      <c r="S40" s="7">
        <v>5.1</v>
      </c>
      <c r="T40" s="7">
        <v>5.3</v>
      </c>
    </row>
    <row r="41" spans="1:20" s="11" customFormat="1" ht="31.5" customHeight="1">
      <c r="A41" s="2" t="s">
        <v>13</v>
      </c>
      <c r="B41" s="1" t="s">
        <v>7</v>
      </c>
      <c r="C41" s="7">
        <v>22.3</v>
      </c>
      <c r="D41" s="7">
        <v>21.2</v>
      </c>
      <c r="E41" s="7">
        <v>21.3</v>
      </c>
      <c r="F41" s="7">
        <v>21.4</v>
      </c>
      <c r="G41" s="7">
        <v>21.6</v>
      </c>
      <c r="H41" s="7">
        <v>21.7</v>
      </c>
      <c r="I41" s="7">
        <v>21.6</v>
      </c>
      <c r="J41" s="7">
        <v>22</v>
      </c>
      <c r="K41" s="7">
        <v>22.3</v>
      </c>
      <c r="L41" s="7">
        <v>22</v>
      </c>
      <c r="M41" s="7">
        <v>22.4</v>
      </c>
      <c r="N41" s="7">
        <v>23</v>
      </c>
      <c r="O41" s="7">
        <v>22.4</v>
      </c>
      <c r="P41" s="7">
        <v>22.9</v>
      </c>
      <c r="Q41" s="7">
        <v>23.8</v>
      </c>
      <c r="R41" s="7">
        <v>22.9</v>
      </c>
      <c r="S41" s="7">
        <v>23.4</v>
      </c>
      <c r="T41" s="7">
        <v>24.6</v>
      </c>
    </row>
    <row r="42" spans="1:20" s="11" customFormat="1" ht="28.5" customHeight="1">
      <c r="A42" s="2" t="s">
        <v>14</v>
      </c>
      <c r="B42" s="1" t="s">
        <v>15</v>
      </c>
      <c r="C42" s="7">
        <v>16</v>
      </c>
      <c r="D42" s="7">
        <v>19.8</v>
      </c>
      <c r="E42" s="7">
        <v>19.8</v>
      </c>
      <c r="F42" s="7">
        <v>19.9</v>
      </c>
      <c r="G42" s="7">
        <v>20.1</v>
      </c>
      <c r="H42" s="7">
        <v>20.2</v>
      </c>
      <c r="I42" s="7">
        <v>20.1</v>
      </c>
      <c r="J42" s="7">
        <v>20.4</v>
      </c>
      <c r="K42" s="7">
        <v>20.8</v>
      </c>
      <c r="L42" s="7">
        <v>20.4</v>
      </c>
      <c r="M42" s="7">
        <v>20.8</v>
      </c>
      <c r="N42" s="7">
        <v>21.4</v>
      </c>
      <c r="O42" s="7">
        <v>20.8</v>
      </c>
      <c r="P42" s="7">
        <v>21.3</v>
      </c>
      <c r="Q42" s="7">
        <v>22.1</v>
      </c>
      <c r="R42" s="7">
        <v>21.3</v>
      </c>
      <c r="S42" s="7">
        <v>21.8</v>
      </c>
      <c r="T42" s="7">
        <v>22.9</v>
      </c>
    </row>
    <row r="43" spans="1:20" s="11" customFormat="1" ht="17.25">
      <c r="A43" s="33" t="s">
        <v>89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5"/>
    </row>
    <row r="44" spans="1:20" s="11" customFormat="1" ht="54">
      <c r="A44" s="12" t="s">
        <v>90</v>
      </c>
      <c r="B44" s="7" t="s">
        <v>91</v>
      </c>
      <c r="C44" s="7">
        <v>91</v>
      </c>
      <c r="D44" s="7">
        <v>95</v>
      </c>
      <c r="E44" s="7">
        <v>102.4</v>
      </c>
      <c r="F44" s="7">
        <v>109.9</v>
      </c>
      <c r="G44" s="7">
        <v>110.7</v>
      </c>
      <c r="H44" s="7">
        <v>111.3</v>
      </c>
      <c r="I44" s="7">
        <v>118.7</v>
      </c>
      <c r="J44" s="7">
        <v>120.2</v>
      </c>
      <c r="K44" s="7">
        <v>121.4</v>
      </c>
      <c r="L44" s="7">
        <v>128.2</v>
      </c>
      <c r="M44" s="7">
        <v>130.1</v>
      </c>
      <c r="N44" s="7">
        <v>132</v>
      </c>
      <c r="O44" s="7">
        <v>138.7</v>
      </c>
      <c r="P44" s="7">
        <v>141.3</v>
      </c>
      <c r="Q44" s="7">
        <v>144</v>
      </c>
      <c r="R44" s="7">
        <v>150.1</v>
      </c>
      <c r="S44" s="7">
        <v>154</v>
      </c>
      <c r="T44" s="7">
        <v>157.8</v>
      </c>
    </row>
    <row r="45" spans="1:20" s="11" customFormat="1" ht="90">
      <c r="A45" s="12" t="s">
        <v>92</v>
      </c>
      <c r="B45" s="7" t="s">
        <v>87</v>
      </c>
      <c r="C45" s="7">
        <v>94.2</v>
      </c>
      <c r="D45" s="7">
        <v>99.2</v>
      </c>
      <c r="E45" s="7">
        <v>102</v>
      </c>
      <c r="F45" s="7">
        <v>102</v>
      </c>
      <c r="G45" s="7">
        <v>102.5</v>
      </c>
      <c r="H45" s="7">
        <v>103</v>
      </c>
      <c r="I45" s="7">
        <v>102.5</v>
      </c>
      <c r="J45" s="7">
        <v>103</v>
      </c>
      <c r="K45" s="7">
        <v>103.5</v>
      </c>
      <c r="L45" s="7">
        <v>102.5</v>
      </c>
      <c r="M45" s="7">
        <v>103</v>
      </c>
      <c r="N45" s="7">
        <v>103.5</v>
      </c>
      <c r="O45" s="7">
        <v>102.7</v>
      </c>
      <c r="P45" s="7">
        <v>103.2</v>
      </c>
      <c r="Q45" s="7">
        <v>103.7</v>
      </c>
      <c r="R45" s="7">
        <v>102.9</v>
      </c>
      <c r="S45" s="7">
        <v>103.5</v>
      </c>
      <c r="T45" s="7">
        <v>104</v>
      </c>
    </row>
    <row r="46" spans="1:20" s="11" customFormat="1" ht="36">
      <c r="A46" s="12" t="s">
        <v>16</v>
      </c>
      <c r="B46" s="7" t="s">
        <v>93</v>
      </c>
      <c r="C46" s="7">
        <v>3.78</v>
      </c>
      <c r="D46" s="7">
        <v>3.5</v>
      </c>
      <c r="E46" s="7">
        <v>5.5</v>
      </c>
      <c r="F46" s="7">
        <v>3.5</v>
      </c>
      <c r="G46" s="7">
        <v>4</v>
      </c>
      <c r="H46" s="7">
        <v>4.5</v>
      </c>
      <c r="I46" s="7">
        <v>3.5</v>
      </c>
      <c r="J46" s="7">
        <v>4</v>
      </c>
      <c r="K46" s="7">
        <v>4.5</v>
      </c>
      <c r="L46" s="7">
        <v>3.5</v>
      </c>
      <c r="M46" s="7">
        <v>4</v>
      </c>
      <c r="N46" s="7">
        <v>4.5</v>
      </c>
      <c r="O46" s="7">
        <v>3.5</v>
      </c>
      <c r="P46" s="7">
        <v>4</v>
      </c>
      <c r="Q46" s="7">
        <v>4.5</v>
      </c>
      <c r="R46" s="7">
        <v>3.5</v>
      </c>
      <c r="S46" s="7">
        <v>4</v>
      </c>
      <c r="T46" s="7">
        <v>4.5</v>
      </c>
    </row>
    <row r="47" spans="1:20" s="11" customFormat="1" ht="18.75" customHeight="1">
      <c r="A47" s="33" t="s">
        <v>94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/>
    </row>
    <row r="48" spans="1:20" s="11" customFormat="1" ht="36">
      <c r="A48" s="12" t="s">
        <v>18</v>
      </c>
      <c r="B48" s="7" t="s">
        <v>95</v>
      </c>
      <c r="C48" s="7">
        <v>3087.8</v>
      </c>
      <c r="D48" s="7">
        <v>3295.4</v>
      </c>
      <c r="E48" s="7">
        <v>3570.8</v>
      </c>
      <c r="F48" s="15">
        <f>SUM(E48*F49*1.038/100)</f>
        <v>3773.2072272</v>
      </c>
      <c r="G48" s="15">
        <f>SUM(E48*G49*1.036/100)</f>
        <v>3777.0351247999997</v>
      </c>
      <c r="H48" s="15">
        <f>SUM(E48*H49*1.036/100)</f>
        <v>3784.4338224000007</v>
      </c>
      <c r="I48" s="15">
        <f aca="true" t="shared" si="3" ref="I48:N48">SUM(F48*I49*1.039/100)</f>
        <v>4006.610279860138</v>
      </c>
      <c r="J48" s="15">
        <f t="shared" si="3"/>
        <v>4022.4479820338793</v>
      </c>
      <c r="K48" s="15">
        <f t="shared" si="3"/>
        <v>4042.1234902348615</v>
      </c>
      <c r="L48" s="15">
        <f t="shared" si="3"/>
        <v>4258.6140466325005</v>
      </c>
      <c r="M48" s="15">
        <f t="shared" si="3"/>
        <v>4287.985863119863</v>
      </c>
      <c r="N48" s="15">
        <f t="shared" si="3"/>
        <v>4321.559529238288</v>
      </c>
      <c r="O48" s="15">
        <f>SUM(L48*O49*1.041/100)</f>
        <v>4535.181218662955</v>
      </c>
      <c r="P48" s="15">
        <f>SUM(M48*P49*1.04/100)</f>
        <v>4579.911940681064</v>
      </c>
      <c r="Q48" s="15">
        <f>SUM(N48*Q49*1.039/100)</f>
        <v>4624.803361404938</v>
      </c>
      <c r="R48" s="15">
        <f>SUM(O48*R49*1.0411/100)</f>
        <v>4839.616595918752</v>
      </c>
      <c r="S48" s="15">
        <f>SUM(P48*S49*1.04/100)</f>
        <v>4896.475454020939</v>
      </c>
      <c r="T48" s="15">
        <f>SUM(Q48*T49*1.039/100)</f>
        <v>4954.130983967221</v>
      </c>
    </row>
    <row r="49" spans="1:20" s="11" customFormat="1" ht="90">
      <c r="A49" s="12" t="s">
        <v>96</v>
      </c>
      <c r="B49" s="7" t="s">
        <v>87</v>
      </c>
      <c r="C49" s="7">
        <v>102.5</v>
      </c>
      <c r="D49" s="7">
        <v>103.9</v>
      </c>
      <c r="E49" s="7">
        <v>103</v>
      </c>
      <c r="F49" s="7">
        <v>101.8</v>
      </c>
      <c r="G49" s="7">
        <v>102.1</v>
      </c>
      <c r="H49" s="7">
        <v>102.3</v>
      </c>
      <c r="I49" s="7">
        <v>102.2</v>
      </c>
      <c r="J49" s="7">
        <v>102.5</v>
      </c>
      <c r="K49" s="7">
        <v>102.8</v>
      </c>
      <c r="L49" s="7">
        <v>102.3</v>
      </c>
      <c r="M49" s="7">
        <v>102.6</v>
      </c>
      <c r="N49" s="7">
        <v>102.9</v>
      </c>
      <c r="O49" s="7">
        <v>102.3</v>
      </c>
      <c r="P49" s="7">
        <v>102.7</v>
      </c>
      <c r="Q49" s="7">
        <v>103</v>
      </c>
      <c r="R49" s="7">
        <v>102.5</v>
      </c>
      <c r="S49" s="7">
        <v>102.8</v>
      </c>
      <c r="T49" s="7">
        <v>103.1</v>
      </c>
    </row>
    <row r="50" spans="1:20" s="11" customFormat="1" ht="36">
      <c r="A50" s="12" t="s">
        <v>19</v>
      </c>
      <c r="B50" s="7" t="s">
        <v>95</v>
      </c>
      <c r="C50" s="7">
        <v>1304.6</v>
      </c>
      <c r="D50" s="7">
        <v>1373.6</v>
      </c>
      <c r="E50" s="7">
        <v>1443.9</v>
      </c>
      <c r="F50" s="15">
        <f>SUM(E50*F51*1.047/100)</f>
        <v>1519.3221165000002</v>
      </c>
      <c r="G50" s="15">
        <f>SUM(E50*G51*1.042/100)</f>
        <v>1519.5892380000003</v>
      </c>
      <c r="H50" s="15">
        <f>SUM(E50*H51*1.042/100)</f>
        <v>1527.111957</v>
      </c>
      <c r="I50" s="15">
        <f>SUM(F50*I51*1.044/100)</f>
        <v>1609.9648739703903</v>
      </c>
      <c r="J50" s="15">
        <f>SUM(G50*J51*1.044/100)</f>
        <v>1613.4208342680245</v>
      </c>
      <c r="K50" s="15">
        <f>SUM(H50*K51*1.044/100)</f>
        <v>1624.5966758870522</v>
      </c>
      <c r="L50" s="15">
        <f>SUM(I50*L51*1.043/100)</f>
        <v>1707.739650731486</v>
      </c>
      <c r="M50" s="15">
        <f>SUM(J50*M51*1.044/100)</f>
        <v>1716.4151666443584</v>
      </c>
      <c r="N50" s="15">
        <f>SUM(K50*N51*1.044/100)</f>
        <v>1731.6965871482303</v>
      </c>
      <c r="O50" s="15">
        <f>SUM(L50*O51*1.042/100)</f>
        <v>1815.0540103834528</v>
      </c>
      <c r="P50" s="15">
        <f>SUM(M50*P51*1.042/100)</f>
        <v>1827.851704923577</v>
      </c>
      <c r="Q50" s="15">
        <f>SUM(N50*Q51*1.042/100)</f>
        <v>1847.734112059859</v>
      </c>
      <c r="R50" s="15">
        <f>SUM(O50*R51*1.041/100)</f>
        <v>1938.5974766542129</v>
      </c>
      <c r="S50" s="15">
        <f>SUM(P50*S51*1.041/100)</f>
        <v>1956.0718463205558</v>
      </c>
      <c r="T50" s="15">
        <f>SUM(Q50*T51*1.041/100)</f>
        <v>1981.1959469739422</v>
      </c>
    </row>
    <row r="51" spans="1:20" s="11" customFormat="1" ht="90">
      <c r="A51" s="12" t="s">
        <v>97</v>
      </c>
      <c r="B51" s="7" t="s">
        <v>87</v>
      </c>
      <c r="C51" s="7">
        <v>100.8</v>
      </c>
      <c r="D51" s="7">
        <v>100.4</v>
      </c>
      <c r="E51" s="7">
        <v>100.5</v>
      </c>
      <c r="F51" s="7">
        <v>100.5</v>
      </c>
      <c r="G51" s="7">
        <v>101</v>
      </c>
      <c r="H51" s="7">
        <v>101.5</v>
      </c>
      <c r="I51" s="7">
        <v>101.5</v>
      </c>
      <c r="J51" s="7">
        <v>101.7</v>
      </c>
      <c r="K51" s="7">
        <v>101.9</v>
      </c>
      <c r="L51" s="7">
        <v>101.7</v>
      </c>
      <c r="M51" s="7">
        <v>101.9</v>
      </c>
      <c r="N51" s="7">
        <v>102.1</v>
      </c>
      <c r="O51" s="7">
        <v>102</v>
      </c>
      <c r="P51" s="7">
        <v>102.2</v>
      </c>
      <c r="Q51" s="7">
        <v>102.4</v>
      </c>
      <c r="R51" s="7">
        <v>102.6</v>
      </c>
      <c r="S51" s="7">
        <v>102.8</v>
      </c>
      <c r="T51" s="7">
        <v>103</v>
      </c>
    </row>
    <row r="52" spans="1:20" s="11" customFormat="1" ht="18.75" customHeight="1">
      <c r="A52" s="33" t="s">
        <v>98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</row>
    <row r="53" spans="1:20" s="11" customFormat="1" ht="90.75" customHeight="1">
      <c r="A53" s="12" t="s">
        <v>66</v>
      </c>
      <c r="B53" s="7" t="s">
        <v>20</v>
      </c>
      <c r="C53" s="7">
        <v>215</v>
      </c>
      <c r="D53" s="7">
        <v>202</v>
      </c>
      <c r="E53" s="7">
        <v>202</v>
      </c>
      <c r="F53" s="7">
        <v>204</v>
      </c>
      <c r="G53" s="7">
        <v>206</v>
      </c>
      <c r="H53" s="7">
        <v>206</v>
      </c>
      <c r="I53" s="7">
        <v>205</v>
      </c>
      <c r="J53" s="7">
        <v>207</v>
      </c>
      <c r="K53" s="7">
        <v>207</v>
      </c>
      <c r="L53" s="7">
        <v>207</v>
      </c>
      <c r="M53" s="7">
        <v>210</v>
      </c>
      <c r="N53" s="7">
        <v>210</v>
      </c>
      <c r="O53" s="7">
        <v>208</v>
      </c>
      <c r="P53" s="7">
        <v>211</v>
      </c>
      <c r="Q53" s="7">
        <v>211</v>
      </c>
      <c r="R53" s="7">
        <v>210</v>
      </c>
      <c r="S53" s="7">
        <v>212</v>
      </c>
      <c r="T53" s="7">
        <v>212</v>
      </c>
    </row>
    <row r="54" spans="1:20" s="11" customFormat="1" ht="162" customHeight="1">
      <c r="A54" s="12" t="s">
        <v>99</v>
      </c>
      <c r="B54" s="7" t="s">
        <v>21</v>
      </c>
      <c r="C54" s="7">
        <v>3.7</v>
      </c>
      <c r="D54" s="7">
        <v>3.77</v>
      </c>
      <c r="E54" s="7">
        <v>3.78</v>
      </c>
      <c r="F54" s="7">
        <v>3.78</v>
      </c>
      <c r="G54" s="7">
        <v>3.8</v>
      </c>
      <c r="H54" s="7">
        <v>3.82</v>
      </c>
      <c r="I54" s="7">
        <v>3.79</v>
      </c>
      <c r="J54" s="7">
        <v>3.82</v>
      </c>
      <c r="K54" s="7">
        <v>3.86</v>
      </c>
      <c r="L54" s="7">
        <v>3.8</v>
      </c>
      <c r="M54" s="7">
        <v>3.84</v>
      </c>
      <c r="N54" s="7">
        <v>3.9</v>
      </c>
      <c r="O54" s="7">
        <v>3.81</v>
      </c>
      <c r="P54" s="7">
        <v>3.86</v>
      </c>
      <c r="Q54" s="7">
        <v>3.94</v>
      </c>
      <c r="R54" s="7">
        <v>3.81</v>
      </c>
      <c r="S54" s="7">
        <v>3.88</v>
      </c>
      <c r="T54" s="7">
        <v>3.98</v>
      </c>
    </row>
    <row r="55" spans="1:20" s="11" customFormat="1" ht="61.5" customHeight="1">
      <c r="A55" s="12" t="s">
        <v>50</v>
      </c>
      <c r="B55" s="7" t="s">
        <v>100</v>
      </c>
      <c r="C55" s="7">
        <v>6.03</v>
      </c>
      <c r="D55" s="7">
        <v>6.74</v>
      </c>
      <c r="E55" s="7">
        <v>7.08</v>
      </c>
      <c r="F55" s="7">
        <v>7.13</v>
      </c>
      <c r="G55" s="7">
        <v>7.42</v>
      </c>
      <c r="H55" s="7">
        <v>7.53</v>
      </c>
      <c r="I55" s="7">
        <v>7.57</v>
      </c>
      <c r="J55" s="7">
        <v>7.93</v>
      </c>
      <c r="K55" s="7">
        <v>8.05</v>
      </c>
      <c r="L55" s="7">
        <v>8.12</v>
      </c>
      <c r="M55" s="7">
        <v>8.48</v>
      </c>
      <c r="N55" s="7">
        <v>8.67</v>
      </c>
      <c r="O55" s="7">
        <v>8.76</v>
      </c>
      <c r="P55" s="7">
        <v>9.07</v>
      </c>
      <c r="Q55" s="7">
        <v>9.33</v>
      </c>
      <c r="R55" s="7">
        <v>9.38</v>
      </c>
      <c r="S55" s="7">
        <v>9.7</v>
      </c>
      <c r="T55" s="7">
        <v>10.04</v>
      </c>
    </row>
    <row r="56" spans="1:20" s="11" customFormat="1" ht="17.25">
      <c r="A56" s="33" t="s">
        <v>101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5"/>
    </row>
    <row r="57" spans="1:20" s="11" customFormat="1" ht="55.5" customHeight="1">
      <c r="A57" s="12" t="s">
        <v>22</v>
      </c>
      <c r="B57" s="7" t="s">
        <v>95</v>
      </c>
      <c r="C57" s="7">
        <v>542.7</v>
      </c>
      <c r="D57" s="7">
        <v>1184.8</v>
      </c>
      <c r="E57" s="7">
        <f>SUM(E60+E61)</f>
        <v>893.4000000000001</v>
      </c>
      <c r="F57" s="7">
        <f>SUM(F60+F61)</f>
        <v>973.7</v>
      </c>
      <c r="G57" s="7">
        <f>SUM(G60+G61)</f>
        <v>988.3</v>
      </c>
      <c r="H57" s="15">
        <f>SUM(H60+H61)</f>
        <v>994.3542</v>
      </c>
      <c r="I57" s="15">
        <f aca="true" t="shared" si="4" ref="I57:T57">SUM(I60+I61)</f>
        <v>1047.7012</v>
      </c>
      <c r="J57" s="15">
        <f t="shared" si="4"/>
        <v>1093.0598</v>
      </c>
      <c r="K57" s="15">
        <f t="shared" si="4"/>
        <v>1103.7331620000002</v>
      </c>
      <c r="L57" s="15">
        <f t="shared" si="4"/>
        <v>1122.3000000000002</v>
      </c>
      <c r="M57" s="15">
        <f t="shared" si="4"/>
        <v>1201.2727202</v>
      </c>
      <c r="N57" s="15">
        <f t="shared" si="4"/>
        <v>1225.1438098200003</v>
      </c>
      <c r="O57" s="15">
        <f t="shared" si="4"/>
        <v>1204.5</v>
      </c>
      <c r="P57" s="15">
        <f t="shared" si="4"/>
        <v>1320.1987194998</v>
      </c>
      <c r="Q57" s="15">
        <f t="shared" si="4"/>
        <v>1359.9096289002005</v>
      </c>
      <c r="R57" s="15">
        <f t="shared" si="4"/>
        <v>1293.4</v>
      </c>
      <c r="S57" s="15">
        <f t="shared" si="4"/>
        <v>1448.2579952912806</v>
      </c>
      <c r="T57" s="15">
        <f t="shared" si="4"/>
        <v>1502.7001399347214</v>
      </c>
    </row>
    <row r="58" spans="1:20" s="11" customFormat="1" ht="90">
      <c r="A58" s="12" t="s">
        <v>23</v>
      </c>
      <c r="B58" s="7" t="s">
        <v>87</v>
      </c>
      <c r="C58" s="7">
        <v>60.4</v>
      </c>
      <c r="D58" s="7">
        <v>207.3</v>
      </c>
      <c r="E58" s="7">
        <v>71.7</v>
      </c>
      <c r="F58" s="7">
        <v>104.6</v>
      </c>
      <c r="G58" s="7">
        <v>106.4</v>
      </c>
      <c r="H58" s="7">
        <v>107</v>
      </c>
      <c r="I58" s="7">
        <v>103.2</v>
      </c>
      <c r="J58" s="7">
        <v>106.3</v>
      </c>
      <c r="K58" s="7">
        <v>106.7</v>
      </c>
      <c r="L58" s="7">
        <v>102.9</v>
      </c>
      <c r="M58" s="7">
        <v>105.6</v>
      </c>
      <c r="N58" s="7">
        <v>106.6</v>
      </c>
      <c r="O58" s="7">
        <v>103.1</v>
      </c>
      <c r="P58" s="7">
        <v>105.6</v>
      </c>
      <c r="Q58" s="7">
        <v>106.6</v>
      </c>
      <c r="R58" s="7">
        <v>103.2</v>
      </c>
      <c r="S58" s="7">
        <v>105.3</v>
      </c>
      <c r="T58" s="7">
        <v>106</v>
      </c>
    </row>
    <row r="59" spans="1:20" s="11" customFormat="1" ht="18.75" customHeight="1">
      <c r="A59" s="43" t="s">
        <v>140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5"/>
    </row>
    <row r="60" spans="1:20" s="11" customFormat="1" ht="55.5" customHeight="1">
      <c r="A60" s="12" t="s">
        <v>24</v>
      </c>
      <c r="B60" s="7" t="s">
        <v>95</v>
      </c>
      <c r="C60" s="7">
        <v>390.4</v>
      </c>
      <c r="D60" s="7">
        <v>901.5</v>
      </c>
      <c r="E60" s="7">
        <v>659.7</v>
      </c>
      <c r="F60" s="7">
        <v>719.1</v>
      </c>
      <c r="G60" s="7">
        <v>727.6</v>
      </c>
      <c r="H60" s="15">
        <f>SUM(E60*1.113)</f>
        <v>734.2461000000001</v>
      </c>
      <c r="I60" s="15">
        <f>SUM(F60*1.076)</f>
        <v>773.7516</v>
      </c>
      <c r="J60" s="15">
        <f>SUM(G60*1.106)</f>
        <v>804.7256000000001</v>
      </c>
      <c r="K60" s="15">
        <f>SUM(H60*1.11)</f>
        <v>815.0131710000002</v>
      </c>
      <c r="L60" s="7">
        <v>828.7</v>
      </c>
      <c r="M60" s="15">
        <f>SUM(J60*1.099)</f>
        <v>884.3934344</v>
      </c>
      <c r="N60" s="15">
        <f>SUM(K60*1.11)</f>
        <v>904.6646198100003</v>
      </c>
      <c r="O60" s="7">
        <v>889.2</v>
      </c>
      <c r="P60" s="15">
        <f>SUM(M60*1.099)</f>
        <v>971.9483844056</v>
      </c>
      <c r="Q60" s="15">
        <f>SUM(N60*1.11)</f>
        <v>1004.1777279891004</v>
      </c>
      <c r="R60" s="7">
        <v>955</v>
      </c>
      <c r="S60" s="15">
        <f>SUM(P60*1.097)</f>
        <v>1066.2273776929433</v>
      </c>
      <c r="T60" s="15">
        <f>SUM(Q60*1.105)</f>
        <v>1109.616389427956</v>
      </c>
    </row>
    <row r="61" spans="1:20" s="11" customFormat="1" ht="55.5" customHeight="1">
      <c r="A61" s="12" t="s">
        <v>67</v>
      </c>
      <c r="B61" s="7" t="s">
        <v>95</v>
      </c>
      <c r="C61" s="7">
        <v>152.2</v>
      </c>
      <c r="D61" s="7">
        <f aca="true" t="shared" si="5" ref="D61:T61">SUM(D62+D63+D67)</f>
        <v>283.3</v>
      </c>
      <c r="E61" s="7">
        <f t="shared" si="5"/>
        <v>233.7</v>
      </c>
      <c r="F61" s="7">
        <f t="shared" si="5"/>
        <v>254.6</v>
      </c>
      <c r="G61" s="7">
        <f t="shared" si="5"/>
        <v>260.7</v>
      </c>
      <c r="H61" s="15">
        <f t="shared" si="5"/>
        <v>260.1081</v>
      </c>
      <c r="I61" s="15">
        <f t="shared" si="5"/>
        <v>273.94960000000003</v>
      </c>
      <c r="J61" s="15">
        <f t="shared" si="5"/>
        <v>288.3342</v>
      </c>
      <c r="K61" s="7">
        <f t="shared" si="5"/>
        <v>288.719991</v>
      </c>
      <c r="L61" s="7">
        <f t="shared" si="5"/>
        <v>293.6</v>
      </c>
      <c r="M61" s="15">
        <f t="shared" si="5"/>
        <v>316.8792858</v>
      </c>
      <c r="N61" s="7">
        <f t="shared" si="5"/>
        <v>320.47919001</v>
      </c>
      <c r="O61" s="7">
        <f t="shared" si="5"/>
        <v>315.3</v>
      </c>
      <c r="P61" s="15">
        <f t="shared" si="5"/>
        <v>348.2503350942</v>
      </c>
      <c r="Q61" s="7">
        <f t="shared" si="5"/>
        <v>355.73190091110007</v>
      </c>
      <c r="R61" s="7">
        <f t="shared" si="5"/>
        <v>338.4</v>
      </c>
      <c r="S61" s="15">
        <f t="shared" si="5"/>
        <v>382.0306175983374</v>
      </c>
      <c r="T61" s="7">
        <f t="shared" si="5"/>
        <v>393.08375050676557</v>
      </c>
    </row>
    <row r="62" spans="1:20" s="11" customFormat="1" ht="42.75" customHeight="1">
      <c r="A62" s="14" t="s">
        <v>102</v>
      </c>
      <c r="B62" s="7" t="s">
        <v>95</v>
      </c>
      <c r="C62" s="7">
        <v>50.7</v>
      </c>
      <c r="D62" s="7">
        <v>40.3</v>
      </c>
      <c r="E62" s="7">
        <v>40</v>
      </c>
      <c r="F62" s="7">
        <v>45</v>
      </c>
      <c r="G62" s="7">
        <v>47</v>
      </c>
      <c r="H62" s="15">
        <f>SUM(E62*1.113)</f>
        <v>44.519999999999996</v>
      </c>
      <c r="I62" s="15">
        <f>SUM(F62*1.076)</f>
        <v>48.42</v>
      </c>
      <c r="J62" s="15">
        <f>SUM(G62*1.106)</f>
        <v>51.982000000000006</v>
      </c>
      <c r="K62" s="15">
        <f>SUM(H62*1.11)</f>
        <v>49.4172</v>
      </c>
      <c r="L62" s="7">
        <v>52</v>
      </c>
      <c r="M62" s="15">
        <f>SUM(J62*1.099)</f>
        <v>57.128218000000004</v>
      </c>
      <c r="N62" s="15">
        <f>SUM(K62*1.11)</f>
        <v>54.853092000000004</v>
      </c>
      <c r="O62" s="7">
        <v>56</v>
      </c>
      <c r="P62" s="15">
        <f>SUM(M62*1.099)</f>
        <v>62.783911582</v>
      </c>
      <c r="Q62" s="15">
        <f>SUM(N62*1.11)</f>
        <v>60.88693212000001</v>
      </c>
      <c r="R62" s="7">
        <v>60</v>
      </c>
      <c r="S62" s="15">
        <f>SUM(P62*1.097)</f>
        <v>68.873951005454</v>
      </c>
      <c r="T62" s="15">
        <f>SUM(Q62*1.105)</f>
        <v>67.28005999260002</v>
      </c>
    </row>
    <row r="63" spans="1:20" s="11" customFormat="1" ht="45" customHeight="1">
      <c r="A63" s="14" t="s">
        <v>103</v>
      </c>
      <c r="B63" s="7" t="s">
        <v>95</v>
      </c>
      <c r="C63" s="7">
        <v>65.2</v>
      </c>
      <c r="D63" s="7">
        <f aca="true" t="shared" si="6" ref="D63:T63">SUM(D64+D65+D66)</f>
        <v>187.4</v>
      </c>
      <c r="E63" s="7">
        <f t="shared" si="6"/>
        <v>138.7</v>
      </c>
      <c r="F63" s="7">
        <f t="shared" si="6"/>
        <v>151.1</v>
      </c>
      <c r="G63" s="7">
        <f t="shared" si="6"/>
        <v>153</v>
      </c>
      <c r="H63" s="7">
        <f t="shared" si="6"/>
        <v>154.3731</v>
      </c>
      <c r="I63" s="15">
        <f t="shared" si="6"/>
        <v>162.58360000000002</v>
      </c>
      <c r="J63" s="15">
        <f t="shared" si="6"/>
        <v>169.218</v>
      </c>
      <c r="K63" s="15">
        <f t="shared" si="6"/>
        <v>171.354141</v>
      </c>
      <c r="L63" s="15">
        <f t="shared" si="6"/>
        <v>174.2</v>
      </c>
      <c r="M63" s="15">
        <f t="shared" si="6"/>
        <v>185.97058199999998</v>
      </c>
      <c r="N63" s="15">
        <f t="shared" si="6"/>
        <v>190.20309651</v>
      </c>
      <c r="O63" s="15">
        <f t="shared" si="6"/>
        <v>187</v>
      </c>
      <c r="P63" s="15">
        <f t="shared" si="6"/>
        <v>204.381669618</v>
      </c>
      <c r="Q63" s="15">
        <f t="shared" si="6"/>
        <v>211.12543712610002</v>
      </c>
      <c r="R63" s="15">
        <f t="shared" si="6"/>
        <v>200.79999999999998</v>
      </c>
      <c r="S63" s="15">
        <f t="shared" si="6"/>
        <v>224.206691570946</v>
      </c>
      <c r="T63" s="15">
        <f t="shared" si="6"/>
        <v>233.29360802434053</v>
      </c>
    </row>
    <row r="64" spans="1:20" s="11" customFormat="1" ht="30.75" customHeight="1">
      <c r="A64" s="14" t="s">
        <v>104</v>
      </c>
      <c r="B64" s="7" t="s">
        <v>95</v>
      </c>
      <c r="C64" s="7">
        <v>8.4</v>
      </c>
      <c r="D64" s="7">
        <v>7.1</v>
      </c>
      <c r="E64" s="7">
        <v>7.5</v>
      </c>
      <c r="F64" s="7">
        <v>8.1</v>
      </c>
      <c r="G64" s="7">
        <v>8.3</v>
      </c>
      <c r="H64" s="15">
        <f>SUM(E64*1.113)</f>
        <v>8.3475</v>
      </c>
      <c r="I64" s="15">
        <f>SUM(F64*1.076)</f>
        <v>8.7156</v>
      </c>
      <c r="J64" s="15">
        <f>SUM(G64*1.106)</f>
        <v>9.179800000000002</v>
      </c>
      <c r="K64" s="15">
        <f>SUM(H64*1.11)</f>
        <v>9.265725000000002</v>
      </c>
      <c r="L64" s="7">
        <v>9.3</v>
      </c>
      <c r="M64" s="15">
        <f>SUM(J64*1.099)</f>
        <v>10.088600200000002</v>
      </c>
      <c r="N64" s="15">
        <f>SUM(K64*1.11)</f>
        <v>10.284954750000002</v>
      </c>
      <c r="O64" s="7">
        <v>10</v>
      </c>
      <c r="P64" s="15">
        <f>SUM(M64*1.099)</f>
        <v>11.087371619800003</v>
      </c>
      <c r="Q64" s="15">
        <f>SUM(N64*1.11)</f>
        <v>11.416299772500004</v>
      </c>
      <c r="R64" s="7">
        <v>10.7</v>
      </c>
      <c r="S64" s="15">
        <f>SUM(P64*1.097)</f>
        <v>12.162846666920602</v>
      </c>
      <c r="T64" s="15">
        <f>SUM(Q64*1.105)</f>
        <v>12.615011248612504</v>
      </c>
    </row>
    <row r="65" spans="1:20" s="11" customFormat="1" ht="55.5" customHeight="1">
      <c r="A65" s="14" t="s">
        <v>105</v>
      </c>
      <c r="B65" s="7" t="s">
        <v>95</v>
      </c>
      <c r="C65" s="7">
        <v>12.4</v>
      </c>
      <c r="D65" s="7">
        <v>165.4</v>
      </c>
      <c r="E65" s="7">
        <v>108.8</v>
      </c>
      <c r="F65" s="7">
        <v>118.6</v>
      </c>
      <c r="G65" s="7">
        <v>120</v>
      </c>
      <c r="H65" s="15">
        <f>SUM(E65*1.113)</f>
        <v>121.0944</v>
      </c>
      <c r="I65" s="15">
        <f>SUM(F65*1.076)</f>
        <v>127.6136</v>
      </c>
      <c r="J65" s="15">
        <f>SUM(G65*1.106)</f>
        <v>132.72</v>
      </c>
      <c r="K65" s="15">
        <f>SUM(H65*1.11)</f>
        <v>134.414784</v>
      </c>
      <c r="L65" s="7">
        <v>136.7</v>
      </c>
      <c r="M65" s="15">
        <f>SUM(J65*1.099)</f>
        <v>145.85927999999998</v>
      </c>
      <c r="N65" s="15">
        <f>SUM(K65*1.11)</f>
        <v>149.20041024</v>
      </c>
      <c r="O65" s="7">
        <v>146.7</v>
      </c>
      <c r="P65" s="15">
        <f>SUM(M65*1.099)</f>
        <v>160.29934871999998</v>
      </c>
      <c r="Q65" s="15">
        <f>SUM(N65*1.11)</f>
        <v>165.6124553664</v>
      </c>
      <c r="R65" s="7">
        <v>157.6</v>
      </c>
      <c r="S65" s="15">
        <f>SUM(P65*1.097)</f>
        <v>175.84838554584</v>
      </c>
      <c r="T65" s="15">
        <f>SUM(Q65*1.105)</f>
        <v>183.001763179872</v>
      </c>
    </row>
    <row r="66" spans="1:20" s="11" customFormat="1" ht="36" customHeight="1">
      <c r="A66" s="14" t="s">
        <v>106</v>
      </c>
      <c r="B66" s="7" t="s">
        <v>95</v>
      </c>
      <c r="C66" s="7">
        <v>44.4</v>
      </c>
      <c r="D66" s="7">
        <v>14.9</v>
      </c>
      <c r="E66" s="7">
        <v>22.4</v>
      </c>
      <c r="F66" s="7">
        <v>24.4</v>
      </c>
      <c r="G66" s="7">
        <v>24.7</v>
      </c>
      <c r="H66" s="15">
        <f>SUM(E66*1.113)</f>
        <v>24.931199999999997</v>
      </c>
      <c r="I66" s="15">
        <f>SUM(F66*1.076)</f>
        <v>26.2544</v>
      </c>
      <c r="J66" s="15">
        <f>SUM(G66*1.106)</f>
        <v>27.3182</v>
      </c>
      <c r="K66" s="15">
        <f>SUM(H66*1.11)</f>
        <v>27.673631999999998</v>
      </c>
      <c r="L66" s="7">
        <v>28.2</v>
      </c>
      <c r="M66" s="15">
        <f>SUM(J66*1.099)</f>
        <v>30.0227018</v>
      </c>
      <c r="N66" s="15">
        <f>SUM(K66*1.11)</f>
        <v>30.71773152</v>
      </c>
      <c r="O66" s="7">
        <v>30.3</v>
      </c>
      <c r="P66" s="15">
        <f>SUM(M66*1.099)</f>
        <v>32.9949492782</v>
      </c>
      <c r="Q66" s="15">
        <f>SUM(N66*1.11)</f>
        <v>34.09668198720001</v>
      </c>
      <c r="R66" s="7">
        <v>32.5</v>
      </c>
      <c r="S66" s="15">
        <f>SUM(P66*1.097)</f>
        <v>36.195459358185396</v>
      </c>
      <c r="T66" s="15">
        <f>SUM(Q66*1.105)</f>
        <v>37.67683359585601</v>
      </c>
    </row>
    <row r="67" spans="1:20" s="11" customFormat="1" ht="38.25" customHeight="1">
      <c r="A67" s="14" t="s">
        <v>107</v>
      </c>
      <c r="B67" s="7" t="s">
        <v>95</v>
      </c>
      <c r="C67" s="7">
        <v>36.3</v>
      </c>
      <c r="D67" s="7">
        <v>55.6</v>
      </c>
      <c r="E67" s="7">
        <v>55</v>
      </c>
      <c r="F67" s="7">
        <v>58.5</v>
      </c>
      <c r="G67" s="7">
        <v>60.7</v>
      </c>
      <c r="H67" s="15">
        <f>SUM(E67*1.113)</f>
        <v>61.214999999999996</v>
      </c>
      <c r="I67" s="15">
        <f>SUM(F67*1.076)</f>
        <v>62.946000000000005</v>
      </c>
      <c r="J67" s="15">
        <f>SUM(G67*1.106)</f>
        <v>67.1342</v>
      </c>
      <c r="K67" s="15">
        <f>SUM(H67*1.11)</f>
        <v>67.94865</v>
      </c>
      <c r="L67" s="7">
        <v>67.4</v>
      </c>
      <c r="M67" s="15">
        <f>SUM(J67*1.099)</f>
        <v>73.78048580000001</v>
      </c>
      <c r="N67" s="15">
        <f>SUM(K67*1.11)</f>
        <v>75.42300150000001</v>
      </c>
      <c r="O67" s="7">
        <v>72.3</v>
      </c>
      <c r="P67" s="15">
        <f>SUM(M67*1.099)</f>
        <v>81.0847538942</v>
      </c>
      <c r="Q67" s="15">
        <f>SUM(N67*1.11)</f>
        <v>83.71953166500002</v>
      </c>
      <c r="R67" s="7">
        <v>77.6</v>
      </c>
      <c r="S67" s="15">
        <f>SUM(P67*1.097)</f>
        <v>88.9499750219374</v>
      </c>
      <c r="T67" s="15">
        <f>SUM(Q67*1.105)</f>
        <v>92.51008248982502</v>
      </c>
    </row>
    <row r="68" spans="1:20" s="11" customFormat="1" ht="18.75" customHeight="1">
      <c r="A68" s="33" t="s">
        <v>135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5"/>
    </row>
    <row r="69" spans="1:20" s="11" customFormat="1" ht="68.25" customHeight="1">
      <c r="A69" s="12" t="s">
        <v>72</v>
      </c>
      <c r="B69" s="7" t="s">
        <v>85</v>
      </c>
      <c r="C69" s="46">
        <v>1583.58</v>
      </c>
      <c r="D69" s="46">
        <v>1759.76</v>
      </c>
      <c r="E69" s="47">
        <v>1810.74</v>
      </c>
      <c r="F69" s="47">
        <v>1638.31</v>
      </c>
      <c r="G69" s="47">
        <v>1654.86</v>
      </c>
      <c r="H69" s="47">
        <v>1671.41</v>
      </c>
      <c r="I69" s="47">
        <v>1584.94</v>
      </c>
      <c r="J69" s="47">
        <v>1600.96</v>
      </c>
      <c r="K69" s="47">
        <v>1616.96</v>
      </c>
      <c r="L69" s="47">
        <v>1609.08</v>
      </c>
      <c r="M69" s="47">
        <v>1625.33</v>
      </c>
      <c r="N69" s="47">
        <v>1641.58</v>
      </c>
      <c r="O69" s="47">
        <v>1634.85</v>
      </c>
      <c r="P69" s="47">
        <v>1651.37</v>
      </c>
      <c r="Q69" s="47">
        <v>1667.88</v>
      </c>
      <c r="R69" s="47">
        <v>1662.77</v>
      </c>
      <c r="S69" s="47">
        <v>1679.57</v>
      </c>
      <c r="T69" s="47">
        <v>1696.36</v>
      </c>
    </row>
    <row r="70" spans="1:20" s="11" customFormat="1" ht="60" customHeight="1">
      <c r="A70" s="12" t="s">
        <v>68</v>
      </c>
      <c r="B70" s="7" t="s">
        <v>85</v>
      </c>
      <c r="C70" s="46">
        <v>501.59</v>
      </c>
      <c r="D70" s="46">
        <v>438.236</v>
      </c>
      <c r="E70" s="47">
        <v>604.83</v>
      </c>
      <c r="F70" s="47">
        <v>549.85</v>
      </c>
      <c r="G70" s="47">
        <v>555.4</v>
      </c>
      <c r="H70" s="47">
        <v>560.95</v>
      </c>
      <c r="I70" s="47">
        <v>536.15</v>
      </c>
      <c r="J70" s="47">
        <v>541.58</v>
      </c>
      <c r="K70" s="47">
        <v>546.99</v>
      </c>
      <c r="L70" s="47">
        <v>560.29</v>
      </c>
      <c r="M70" s="47">
        <v>565.95</v>
      </c>
      <c r="N70" s="47">
        <v>571.61</v>
      </c>
      <c r="O70" s="47">
        <v>586.07</v>
      </c>
      <c r="P70" s="47">
        <v>591.99</v>
      </c>
      <c r="Q70" s="47">
        <v>597.91</v>
      </c>
      <c r="R70" s="47">
        <v>613.98</v>
      </c>
      <c r="S70" s="47">
        <v>620.19</v>
      </c>
      <c r="T70" s="47">
        <v>626.39</v>
      </c>
    </row>
    <row r="71" spans="1:20" s="11" customFormat="1" ht="112.5" customHeight="1">
      <c r="A71" s="12" t="s">
        <v>108</v>
      </c>
      <c r="B71" s="7" t="s">
        <v>85</v>
      </c>
      <c r="C71" s="46">
        <v>387.61</v>
      </c>
      <c r="D71" s="46">
        <v>307.06</v>
      </c>
      <c r="E71" s="47">
        <v>498.26</v>
      </c>
      <c r="F71" s="47">
        <f>G71-(G71*1%)</f>
        <v>475.5861</v>
      </c>
      <c r="G71" s="47">
        <v>480.39</v>
      </c>
      <c r="H71" s="47">
        <f>G71+(G71*1%)</f>
        <v>485.1939</v>
      </c>
      <c r="I71" s="47">
        <f>J71-(J71*1%)-0.01</f>
        <v>462.32</v>
      </c>
      <c r="J71" s="47">
        <v>467</v>
      </c>
      <c r="K71" s="47">
        <f>J71+(J71*1%)-0.01</f>
        <v>471.66</v>
      </c>
      <c r="L71" s="47">
        <v>486.46</v>
      </c>
      <c r="M71" s="47">
        <v>491.37</v>
      </c>
      <c r="N71" s="47">
        <v>496.28</v>
      </c>
      <c r="O71" s="47">
        <v>512.23</v>
      </c>
      <c r="P71" s="47">
        <v>517.41</v>
      </c>
      <c r="Q71" s="47">
        <v>522.58</v>
      </c>
      <c r="R71" s="47">
        <v>540.15</v>
      </c>
      <c r="S71" s="47">
        <v>545.61</v>
      </c>
      <c r="T71" s="47">
        <v>551.06</v>
      </c>
    </row>
    <row r="72" spans="1:20" s="11" customFormat="1" ht="50.25" customHeight="1">
      <c r="A72" s="14" t="s">
        <v>109</v>
      </c>
      <c r="B72" s="7" t="s">
        <v>85</v>
      </c>
      <c r="C72" s="47">
        <v>259.25</v>
      </c>
      <c r="D72" s="47">
        <v>178.3</v>
      </c>
      <c r="E72" s="47">
        <v>357.76</v>
      </c>
      <c r="F72" s="47">
        <f>G72-(G72*1%)</f>
        <v>326.1654</v>
      </c>
      <c r="G72" s="47">
        <v>329.46</v>
      </c>
      <c r="H72" s="47">
        <f>G72+(G72*1%)</f>
        <v>332.7546</v>
      </c>
      <c r="I72" s="47">
        <f>J72-(J72*1%)</f>
        <v>326.9475</v>
      </c>
      <c r="J72" s="47">
        <v>330.25</v>
      </c>
      <c r="K72" s="47">
        <f>J72+(J72*1%)</f>
        <v>333.5525</v>
      </c>
      <c r="L72" s="47">
        <f>M72-(M72*1%)</f>
        <v>349.833825</v>
      </c>
      <c r="M72" s="47">
        <f>J72*107%</f>
        <v>353.3675</v>
      </c>
      <c r="N72" s="47">
        <f>M72+(M72*1%)</f>
        <v>356.901175</v>
      </c>
      <c r="O72" s="47">
        <f>P72-(P72*1%)</f>
        <v>374.32219275</v>
      </c>
      <c r="P72" s="47">
        <f>M72*107%</f>
        <v>378.103225</v>
      </c>
      <c r="Q72" s="47">
        <f>P72+(P72*1%)</f>
        <v>381.88425725</v>
      </c>
      <c r="R72" s="47">
        <f>S72-(S72*1%)</f>
        <v>400.89906843525</v>
      </c>
      <c r="S72" s="47">
        <f>P72*107.1%</f>
        <v>404.948553975</v>
      </c>
      <c r="T72" s="47">
        <f>S72+(S72*1%)</f>
        <v>408.99803951474996</v>
      </c>
    </row>
    <row r="73" spans="1:20" s="11" customFormat="1" ht="34.5" customHeight="1">
      <c r="A73" s="14" t="s">
        <v>110</v>
      </c>
      <c r="B73" s="7" t="s">
        <v>85</v>
      </c>
      <c r="C73" s="47">
        <v>19.39</v>
      </c>
      <c r="D73" s="47">
        <v>20.92</v>
      </c>
      <c r="E73" s="47">
        <v>21.41</v>
      </c>
      <c r="F73" s="47">
        <f>G73-(G73*1%)</f>
        <v>25.2252</v>
      </c>
      <c r="G73" s="47">
        <v>25.48</v>
      </c>
      <c r="H73" s="47">
        <f>G73+(G73*1%)</f>
        <v>25.7348</v>
      </c>
      <c r="I73" s="47">
        <f>J73-(J73*1%)</f>
        <v>30.987000000000002</v>
      </c>
      <c r="J73" s="47">
        <v>31.3</v>
      </c>
      <c r="K73" s="47">
        <f>J73+(J73*1%)</f>
        <v>31.613</v>
      </c>
      <c r="L73" s="47">
        <f>M73-(M73*1%)</f>
        <v>32.22648</v>
      </c>
      <c r="M73" s="47">
        <f>J73*104%</f>
        <v>32.552</v>
      </c>
      <c r="N73" s="47">
        <f>M73+(M73*1%)</f>
        <v>32.87752</v>
      </c>
      <c r="O73" s="47">
        <f>P73-(P73*1%)</f>
        <v>33.515539200000006</v>
      </c>
      <c r="P73" s="47">
        <f>M73*104%</f>
        <v>33.85408</v>
      </c>
      <c r="Q73" s="47">
        <f>P73+(P73*1%)</f>
        <v>34.1926208</v>
      </c>
      <c r="R73" s="47">
        <f>S73-(S73*1%)</f>
        <v>34.856160768</v>
      </c>
      <c r="S73" s="47">
        <f>P73*104%</f>
        <v>35.208243200000005</v>
      </c>
      <c r="T73" s="47">
        <f>S73+(S73*1%)</f>
        <v>35.56032563200001</v>
      </c>
    </row>
    <row r="74" spans="1:20" s="11" customFormat="1" ht="50.25" customHeight="1">
      <c r="A74" s="14" t="s">
        <v>111</v>
      </c>
      <c r="B74" s="7" t="s">
        <v>85</v>
      </c>
      <c r="C74" s="47">
        <v>7.01</v>
      </c>
      <c r="D74" s="47">
        <v>8.24</v>
      </c>
      <c r="E74" s="47">
        <v>9.93</v>
      </c>
      <c r="F74" s="47">
        <f>G74-(G74*1%)</f>
        <v>10.8207</v>
      </c>
      <c r="G74" s="47">
        <v>10.93</v>
      </c>
      <c r="H74" s="47">
        <f>G74+(G74*1%)</f>
        <v>11.039299999999999</v>
      </c>
      <c r="I74" s="47">
        <f>J74-(J74*1%)</f>
        <v>11.899799999999999</v>
      </c>
      <c r="J74" s="47">
        <v>12.02</v>
      </c>
      <c r="K74" s="47">
        <f>J74+(J74*1%)</f>
        <v>12.1402</v>
      </c>
      <c r="L74" s="47">
        <f>M74-(M74*1%)</f>
        <v>11.899799999999999</v>
      </c>
      <c r="M74" s="47">
        <v>12.02</v>
      </c>
      <c r="N74" s="47">
        <f>M74+(M74*1%)</f>
        <v>12.1402</v>
      </c>
      <c r="O74" s="47">
        <f>P74-(P74*1%)</f>
        <v>11.899799999999999</v>
      </c>
      <c r="P74" s="47">
        <v>12.02</v>
      </c>
      <c r="Q74" s="47">
        <f>P74+(P74*1%)</f>
        <v>12.1402</v>
      </c>
      <c r="R74" s="47">
        <f>S74-(S74*1%)</f>
        <v>11.899799999999999</v>
      </c>
      <c r="S74" s="47">
        <v>12.02</v>
      </c>
      <c r="T74" s="47">
        <f>S74+(S74*1%)</f>
        <v>12.1402</v>
      </c>
    </row>
    <row r="75" spans="1:20" s="11" customFormat="1" ht="35.25" customHeight="1">
      <c r="A75" s="14" t="s">
        <v>112</v>
      </c>
      <c r="B75" s="7" t="s">
        <v>85</v>
      </c>
      <c r="C75" s="47">
        <v>66.18</v>
      </c>
      <c r="D75" s="47">
        <v>61.93</v>
      </c>
      <c r="E75" s="47">
        <v>67.09</v>
      </c>
      <c r="F75" s="47">
        <f aca="true" t="shared" si="7" ref="F75:F81">G75-(G75*1%)</f>
        <v>66.61710000000001</v>
      </c>
      <c r="G75" s="47">
        <v>67.29</v>
      </c>
      <c r="H75" s="47">
        <f aca="true" t="shared" si="8" ref="H75:H81">G75+(G75*1%)</f>
        <v>67.9629</v>
      </c>
      <c r="I75" s="47">
        <f aca="true" t="shared" si="9" ref="I75:I81">J75-(J75*1%)</f>
        <v>66.69630000000001</v>
      </c>
      <c r="J75" s="48">
        <v>67.37</v>
      </c>
      <c r="K75" s="47">
        <f aca="true" t="shared" si="10" ref="K75:K81">J75+(J75*1%)</f>
        <v>68.0437</v>
      </c>
      <c r="L75" s="47">
        <f aca="true" t="shared" si="11" ref="L75:L81">M75-(M75*1%)</f>
        <v>66.69630000000001</v>
      </c>
      <c r="M75" s="48">
        <v>67.37</v>
      </c>
      <c r="N75" s="47">
        <f aca="true" t="shared" si="12" ref="N75:N81">M75+(M75*1%)</f>
        <v>68.0437</v>
      </c>
      <c r="O75" s="47">
        <f aca="true" t="shared" si="13" ref="O75:O81">P75-(P75*1%)</f>
        <v>67.0527</v>
      </c>
      <c r="P75" s="48">
        <v>67.73</v>
      </c>
      <c r="Q75" s="47">
        <f aca="true" t="shared" si="14" ref="Q75:Q81">P75+(P75*1%)</f>
        <v>68.4073</v>
      </c>
      <c r="R75" s="47">
        <f aca="true" t="shared" si="15" ref="R75:R81">S75-(S75*1%)</f>
        <v>67.0527</v>
      </c>
      <c r="S75" s="48">
        <v>67.73</v>
      </c>
      <c r="T75" s="47">
        <f aca="true" t="shared" si="16" ref="T75:T81">S75+(S75*1%)</f>
        <v>68.4073</v>
      </c>
    </row>
    <row r="76" spans="1:20" s="11" customFormat="1" ht="45" customHeight="1">
      <c r="A76" s="12" t="s">
        <v>69</v>
      </c>
      <c r="B76" s="7" t="s">
        <v>85</v>
      </c>
      <c r="C76" s="47">
        <v>113.98</v>
      </c>
      <c r="D76" s="47">
        <v>131.18</v>
      </c>
      <c r="E76" s="47">
        <v>106.57</v>
      </c>
      <c r="F76" s="47">
        <f t="shared" si="7"/>
        <v>74.2599</v>
      </c>
      <c r="G76" s="47">
        <v>75.01</v>
      </c>
      <c r="H76" s="47">
        <f t="shared" si="8"/>
        <v>75.76010000000001</v>
      </c>
      <c r="I76" s="47">
        <f t="shared" si="9"/>
        <v>73.8342</v>
      </c>
      <c r="J76" s="47">
        <v>74.58</v>
      </c>
      <c r="K76" s="47">
        <f t="shared" si="10"/>
        <v>75.3258</v>
      </c>
      <c r="L76" s="47">
        <f t="shared" si="11"/>
        <v>73.8342</v>
      </c>
      <c r="M76" s="47">
        <v>74.58</v>
      </c>
      <c r="N76" s="47">
        <f t="shared" si="12"/>
        <v>75.3258</v>
      </c>
      <c r="O76" s="47">
        <f t="shared" si="13"/>
        <v>73.8342</v>
      </c>
      <c r="P76" s="47">
        <v>74.58</v>
      </c>
      <c r="Q76" s="47">
        <f t="shared" si="14"/>
        <v>75.3258</v>
      </c>
      <c r="R76" s="47">
        <f t="shared" si="15"/>
        <v>73.8342</v>
      </c>
      <c r="S76" s="47">
        <v>74.58</v>
      </c>
      <c r="T76" s="47">
        <f t="shared" si="16"/>
        <v>75.3258</v>
      </c>
    </row>
    <row r="77" spans="1:20" s="11" customFormat="1" ht="42" customHeight="1">
      <c r="A77" s="12" t="s">
        <v>70</v>
      </c>
      <c r="B77" s="7" t="s">
        <v>85</v>
      </c>
      <c r="C77" s="47">
        <v>1081.99</v>
      </c>
      <c r="D77" s="47">
        <v>1321.52</v>
      </c>
      <c r="E77" s="47">
        <v>1205.91</v>
      </c>
      <c r="F77" s="47">
        <f t="shared" si="7"/>
        <v>1088.4654</v>
      </c>
      <c r="G77" s="47">
        <v>1099.46</v>
      </c>
      <c r="H77" s="47">
        <f t="shared" si="8"/>
        <v>1110.4546</v>
      </c>
      <c r="I77" s="47">
        <f t="shared" si="9"/>
        <v>1048.7862</v>
      </c>
      <c r="J77" s="47">
        <v>1059.38</v>
      </c>
      <c r="K77" s="47">
        <f t="shared" si="10"/>
        <v>1069.9738000000002</v>
      </c>
      <c r="L77" s="47">
        <f t="shared" si="11"/>
        <v>1048.7862</v>
      </c>
      <c r="M77" s="47">
        <v>1059.38</v>
      </c>
      <c r="N77" s="47">
        <f t="shared" si="12"/>
        <v>1069.9738000000002</v>
      </c>
      <c r="O77" s="47">
        <f t="shared" si="13"/>
        <v>1048.7862</v>
      </c>
      <c r="P77" s="47">
        <v>1059.38</v>
      </c>
      <c r="Q77" s="47">
        <f t="shared" si="14"/>
        <v>1069.9738000000002</v>
      </c>
      <c r="R77" s="47">
        <f t="shared" si="15"/>
        <v>1048.7862</v>
      </c>
      <c r="S77" s="47">
        <v>1059.38</v>
      </c>
      <c r="T77" s="47">
        <f t="shared" si="16"/>
        <v>1069.9738000000002</v>
      </c>
    </row>
    <row r="78" spans="1:20" s="11" customFormat="1" ht="66" customHeight="1">
      <c r="A78" s="14" t="s">
        <v>113</v>
      </c>
      <c r="B78" s="7" t="s">
        <v>85</v>
      </c>
      <c r="C78" s="47">
        <v>157.47</v>
      </c>
      <c r="D78" s="47">
        <v>332.43</v>
      </c>
      <c r="E78" s="47">
        <v>391.15</v>
      </c>
      <c r="F78" s="47">
        <f t="shared" si="7"/>
        <v>329.4324</v>
      </c>
      <c r="G78" s="47">
        <v>332.76</v>
      </c>
      <c r="H78" s="47">
        <f t="shared" si="8"/>
        <v>336.0876</v>
      </c>
      <c r="I78" s="47">
        <f t="shared" si="9"/>
        <v>237.9861</v>
      </c>
      <c r="J78" s="47">
        <v>240.39</v>
      </c>
      <c r="K78" s="47">
        <f t="shared" si="10"/>
        <v>242.79389999999998</v>
      </c>
      <c r="L78" s="47">
        <f t="shared" si="11"/>
        <v>237.9861</v>
      </c>
      <c r="M78" s="47">
        <v>240.39</v>
      </c>
      <c r="N78" s="47">
        <f t="shared" si="12"/>
        <v>242.79389999999998</v>
      </c>
      <c r="O78" s="47">
        <f t="shared" si="13"/>
        <v>237.9861</v>
      </c>
      <c r="P78" s="47">
        <v>240.39</v>
      </c>
      <c r="Q78" s="47">
        <f t="shared" si="14"/>
        <v>242.79389999999998</v>
      </c>
      <c r="R78" s="47">
        <f t="shared" si="15"/>
        <v>237.9861</v>
      </c>
      <c r="S78" s="47">
        <v>240.39</v>
      </c>
      <c r="T78" s="47">
        <f t="shared" si="16"/>
        <v>242.79389999999998</v>
      </c>
    </row>
    <row r="79" spans="1:20" s="11" customFormat="1" ht="48.75" customHeight="1">
      <c r="A79" s="14" t="s">
        <v>114</v>
      </c>
      <c r="B79" s="7" t="s">
        <v>85</v>
      </c>
      <c r="C79" s="49">
        <v>780.07</v>
      </c>
      <c r="D79" s="49">
        <v>773.46</v>
      </c>
      <c r="E79" s="49">
        <v>787.87</v>
      </c>
      <c r="F79" s="47">
        <f t="shared" si="7"/>
        <v>735.273</v>
      </c>
      <c r="G79" s="49">
        <v>742.7</v>
      </c>
      <c r="H79" s="47">
        <f t="shared" si="8"/>
        <v>750.1270000000001</v>
      </c>
      <c r="I79" s="47">
        <f t="shared" si="9"/>
        <v>751.3506000000001</v>
      </c>
      <c r="J79" s="49">
        <v>758.94</v>
      </c>
      <c r="K79" s="47">
        <f t="shared" si="10"/>
        <v>766.5294</v>
      </c>
      <c r="L79" s="47">
        <f t="shared" si="11"/>
        <v>751.3506000000001</v>
      </c>
      <c r="M79" s="49">
        <v>758.94</v>
      </c>
      <c r="N79" s="47">
        <f t="shared" si="12"/>
        <v>766.5294</v>
      </c>
      <c r="O79" s="47">
        <f t="shared" si="13"/>
        <v>751.3506000000001</v>
      </c>
      <c r="P79" s="49">
        <v>758.94</v>
      </c>
      <c r="Q79" s="47">
        <f t="shared" si="14"/>
        <v>766.5294</v>
      </c>
      <c r="R79" s="47">
        <f t="shared" si="15"/>
        <v>751.3506000000001</v>
      </c>
      <c r="S79" s="49">
        <v>758.94</v>
      </c>
      <c r="T79" s="47">
        <f t="shared" si="16"/>
        <v>766.5294</v>
      </c>
    </row>
    <row r="80" spans="1:20" s="11" customFormat="1" ht="43.5" customHeight="1">
      <c r="A80" s="14" t="s">
        <v>115</v>
      </c>
      <c r="B80" s="7" t="s">
        <v>85</v>
      </c>
      <c r="C80" s="47">
        <v>0.43</v>
      </c>
      <c r="D80" s="47">
        <v>125.33</v>
      </c>
      <c r="E80" s="47">
        <v>0.21</v>
      </c>
      <c r="F80" s="47">
        <f t="shared" si="7"/>
        <v>22.6809</v>
      </c>
      <c r="G80" s="47">
        <v>22.91</v>
      </c>
      <c r="H80" s="47">
        <f t="shared" si="8"/>
        <v>23.1391</v>
      </c>
      <c r="I80" s="47">
        <f t="shared" si="9"/>
        <v>58.3605</v>
      </c>
      <c r="J80" s="47">
        <v>58.95</v>
      </c>
      <c r="K80" s="47">
        <f t="shared" si="10"/>
        <v>59.539500000000004</v>
      </c>
      <c r="L80" s="47">
        <f t="shared" si="11"/>
        <v>58.3605</v>
      </c>
      <c r="M80" s="47">
        <v>58.95</v>
      </c>
      <c r="N80" s="47">
        <f t="shared" si="12"/>
        <v>59.539500000000004</v>
      </c>
      <c r="O80" s="47">
        <f t="shared" si="13"/>
        <v>58.3605</v>
      </c>
      <c r="P80" s="47">
        <v>58.95</v>
      </c>
      <c r="Q80" s="47">
        <f t="shared" si="14"/>
        <v>59.539500000000004</v>
      </c>
      <c r="R80" s="47">
        <f t="shared" si="15"/>
        <v>58.3605</v>
      </c>
      <c r="S80" s="47">
        <v>58.95</v>
      </c>
      <c r="T80" s="47">
        <f t="shared" si="16"/>
        <v>59.539500000000004</v>
      </c>
    </row>
    <row r="81" spans="1:20" s="11" customFormat="1" ht="47.25" customHeight="1">
      <c r="A81" s="14" t="s">
        <v>116</v>
      </c>
      <c r="B81" s="7" t="s">
        <v>85</v>
      </c>
      <c r="C81" s="47">
        <v>0.43</v>
      </c>
      <c r="D81" s="47">
        <v>111.48</v>
      </c>
      <c r="E81" s="47">
        <v>0.21</v>
      </c>
      <c r="F81" s="47">
        <f t="shared" si="7"/>
        <v>0.1683</v>
      </c>
      <c r="G81" s="47">
        <v>0.17</v>
      </c>
      <c r="H81" s="47">
        <f t="shared" si="8"/>
        <v>0.17170000000000002</v>
      </c>
      <c r="I81" s="47">
        <f t="shared" si="9"/>
        <v>0.1683</v>
      </c>
      <c r="J81" s="47">
        <v>0.17</v>
      </c>
      <c r="K81" s="47">
        <f t="shared" si="10"/>
        <v>0.17170000000000002</v>
      </c>
      <c r="L81" s="47">
        <f t="shared" si="11"/>
        <v>0.1683</v>
      </c>
      <c r="M81" s="47">
        <v>0.17</v>
      </c>
      <c r="N81" s="47">
        <f t="shared" si="12"/>
        <v>0.17170000000000002</v>
      </c>
      <c r="O81" s="47">
        <f t="shared" si="13"/>
        <v>0.1683</v>
      </c>
      <c r="P81" s="47">
        <v>0.17</v>
      </c>
      <c r="Q81" s="47">
        <f t="shared" si="14"/>
        <v>0.17170000000000002</v>
      </c>
      <c r="R81" s="47">
        <f t="shared" si="15"/>
        <v>0.1683</v>
      </c>
      <c r="S81" s="47">
        <v>0.17</v>
      </c>
      <c r="T81" s="47">
        <f t="shared" si="16"/>
        <v>0.17170000000000002</v>
      </c>
    </row>
    <row r="82" spans="1:20" s="11" customFormat="1" ht="81" customHeight="1">
      <c r="A82" s="12" t="s">
        <v>136</v>
      </c>
      <c r="B82" s="7" t="s">
        <v>85</v>
      </c>
      <c r="C82" s="24">
        <v>1636.82</v>
      </c>
      <c r="D82" s="24">
        <v>1790.7</v>
      </c>
      <c r="E82" s="24">
        <v>1856.99</v>
      </c>
      <c r="F82" s="24">
        <v>1638.31</v>
      </c>
      <c r="G82" s="24">
        <v>1654.86</v>
      </c>
      <c r="H82" s="24">
        <v>1671.41</v>
      </c>
      <c r="I82" s="24">
        <v>1584.94</v>
      </c>
      <c r="J82" s="24">
        <v>1600.96</v>
      </c>
      <c r="K82" s="24">
        <v>1616.96</v>
      </c>
      <c r="L82" s="24">
        <v>1609.08</v>
      </c>
      <c r="M82" s="24">
        <v>1625.33</v>
      </c>
      <c r="N82" s="24">
        <v>1641.58</v>
      </c>
      <c r="O82" s="24">
        <v>1634.85</v>
      </c>
      <c r="P82" s="24">
        <v>1651.37</v>
      </c>
      <c r="Q82" s="24">
        <v>1667.88</v>
      </c>
      <c r="R82" s="24">
        <v>1662.77</v>
      </c>
      <c r="S82" s="24">
        <v>1673.57</v>
      </c>
      <c r="T82" s="24">
        <v>1696.36</v>
      </c>
    </row>
    <row r="83" spans="1:20" s="11" customFormat="1" ht="57" customHeight="1">
      <c r="A83" s="14" t="s">
        <v>117</v>
      </c>
      <c r="B83" s="7" t="s">
        <v>85</v>
      </c>
      <c r="C83" s="16">
        <v>155.02</v>
      </c>
      <c r="D83" s="16">
        <v>167.72</v>
      </c>
      <c r="E83" s="16">
        <v>176.49</v>
      </c>
      <c r="F83" s="16">
        <v>163.7</v>
      </c>
      <c r="G83" s="16">
        <v>165.35</v>
      </c>
      <c r="H83" s="16">
        <v>167</v>
      </c>
      <c r="I83" s="16">
        <v>171.45</v>
      </c>
      <c r="J83" s="16">
        <v>173.18</v>
      </c>
      <c r="K83" s="16">
        <v>174.91</v>
      </c>
      <c r="L83" s="17">
        <v>174.06</v>
      </c>
      <c r="M83" s="17">
        <v>175.8</v>
      </c>
      <c r="N83" s="17">
        <v>177.55</v>
      </c>
      <c r="O83" s="17">
        <v>176.84</v>
      </c>
      <c r="P83" s="17">
        <v>178.63</v>
      </c>
      <c r="Q83" s="17">
        <v>180.42</v>
      </c>
      <c r="R83" s="17">
        <v>179.85</v>
      </c>
      <c r="S83" s="17">
        <v>181.66</v>
      </c>
      <c r="T83" s="17">
        <v>183.48</v>
      </c>
    </row>
    <row r="84" spans="1:20" s="11" customFormat="1" ht="112.5" customHeight="1">
      <c r="A84" s="14" t="s">
        <v>118</v>
      </c>
      <c r="B84" s="7" t="s">
        <v>85</v>
      </c>
      <c r="C84" s="16">
        <v>1.16</v>
      </c>
      <c r="D84" s="16">
        <v>0</v>
      </c>
      <c r="E84" s="16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</row>
    <row r="85" spans="1:20" s="11" customFormat="1" ht="62.25" customHeight="1">
      <c r="A85" s="14" t="s">
        <v>119</v>
      </c>
      <c r="B85" s="7" t="s">
        <v>85</v>
      </c>
      <c r="C85" s="16">
        <v>7.64</v>
      </c>
      <c r="D85" s="16">
        <v>5.8</v>
      </c>
      <c r="E85" s="16">
        <v>3.89</v>
      </c>
      <c r="F85" s="16">
        <v>3.96</v>
      </c>
      <c r="G85" s="16">
        <v>4</v>
      </c>
      <c r="H85" s="16">
        <v>4.04</v>
      </c>
      <c r="I85" s="16">
        <v>3.96</v>
      </c>
      <c r="J85" s="16">
        <v>4</v>
      </c>
      <c r="K85" s="16">
        <v>4.04</v>
      </c>
      <c r="L85" s="17">
        <v>4.02</v>
      </c>
      <c r="M85" s="17">
        <v>4.06</v>
      </c>
      <c r="N85" s="17">
        <v>4.1</v>
      </c>
      <c r="O85" s="17">
        <v>4.08</v>
      </c>
      <c r="P85" s="17">
        <v>4.12</v>
      </c>
      <c r="Q85" s="17">
        <v>4.17</v>
      </c>
      <c r="R85" s="17">
        <v>4.15</v>
      </c>
      <c r="S85" s="17">
        <v>4.19</v>
      </c>
      <c r="T85" s="17">
        <v>4.23</v>
      </c>
    </row>
    <row r="86" spans="1:20" s="11" customFormat="1" ht="42.75" customHeight="1">
      <c r="A86" s="14" t="s">
        <v>120</v>
      </c>
      <c r="B86" s="7" t="s">
        <v>85</v>
      </c>
      <c r="C86" s="16">
        <v>97.44</v>
      </c>
      <c r="D86" s="16">
        <v>68.85</v>
      </c>
      <c r="E86" s="16">
        <v>55.17</v>
      </c>
      <c r="F86" s="16">
        <v>56.56</v>
      </c>
      <c r="G86" s="16">
        <v>57.13</v>
      </c>
      <c r="H86" s="16">
        <v>57.7</v>
      </c>
      <c r="I86" s="16">
        <v>65.32</v>
      </c>
      <c r="J86" s="16">
        <v>65.98</v>
      </c>
      <c r="K86" s="16">
        <v>66.64</v>
      </c>
      <c r="L86" s="17">
        <v>66.31</v>
      </c>
      <c r="M86" s="17">
        <v>66.97</v>
      </c>
      <c r="N86" s="17">
        <v>67.64</v>
      </c>
      <c r="O86" s="17">
        <v>67.37</v>
      </c>
      <c r="P86" s="17">
        <v>68.05</v>
      </c>
      <c r="Q86" s="17">
        <v>68.73</v>
      </c>
      <c r="R86" s="17">
        <v>68.51</v>
      </c>
      <c r="S86" s="17">
        <v>69.21</v>
      </c>
      <c r="T86" s="17">
        <v>69.9</v>
      </c>
    </row>
    <row r="87" spans="1:20" s="11" customFormat="1" ht="58.5" customHeight="1">
      <c r="A87" s="14" t="s">
        <v>121</v>
      </c>
      <c r="B87" s="7" t="s">
        <v>85</v>
      </c>
      <c r="C87" s="16">
        <v>63.93</v>
      </c>
      <c r="D87" s="16">
        <v>85.08</v>
      </c>
      <c r="E87" s="16">
        <v>67.09</v>
      </c>
      <c r="F87" s="16">
        <v>30.3</v>
      </c>
      <c r="G87" s="16">
        <v>30.6</v>
      </c>
      <c r="H87" s="16">
        <v>30.91</v>
      </c>
      <c r="I87" s="16">
        <v>30.42</v>
      </c>
      <c r="J87" s="16">
        <v>30.72</v>
      </c>
      <c r="K87" s="16">
        <v>31.03</v>
      </c>
      <c r="L87" s="17">
        <v>30.88</v>
      </c>
      <c r="M87" s="17">
        <v>31.19</v>
      </c>
      <c r="N87" s="17">
        <v>31.5</v>
      </c>
      <c r="O87" s="17">
        <v>31.37</v>
      </c>
      <c r="P87" s="17">
        <v>31.7</v>
      </c>
      <c r="Q87" s="17">
        <v>32</v>
      </c>
      <c r="R87" s="17">
        <v>31.9</v>
      </c>
      <c r="S87" s="17">
        <v>32.22</v>
      </c>
      <c r="T87" s="17">
        <v>32.55</v>
      </c>
    </row>
    <row r="88" spans="1:20" s="11" customFormat="1" ht="42" customHeight="1">
      <c r="A88" s="14" t="s">
        <v>122</v>
      </c>
      <c r="B88" s="7" t="s">
        <v>85</v>
      </c>
      <c r="C88" s="16">
        <v>757.35</v>
      </c>
      <c r="D88" s="16">
        <v>877.43</v>
      </c>
      <c r="E88" s="16">
        <v>871.68</v>
      </c>
      <c r="F88" s="16">
        <v>790.23</v>
      </c>
      <c r="G88" s="16">
        <v>798.23</v>
      </c>
      <c r="H88" s="16">
        <v>806.22</v>
      </c>
      <c r="I88" s="16">
        <v>805.82</v>
      </c>
      <c r="J88" s="16">
        <v>813.98</v>
      </c>
      <c r="K88" s="16">
        <v>822.11</v>
      </c>
      <c r="L88" s="17">
        <v>818.12</v>
      </c>
      <c r="M88" s="17">
        <v>826.46</v>
      </c>
      <c r="N88" s="17">
        <v>834.73</v>
      </c>
      <c r="O88" s="17">
        <v>831.25</v>
      </c>
      <c r="P88" s="17">
        <v>839.64</v>
      </c>
      <c r="Q88" s="17">
        <v>848.05</v>
      </c>
      <c r="R88" s="17">
        <v>845.38</v>
      </c>
      <c r="S88" s="17">
        <v>853.92</v>
      </c>
      <c r="T88" s="17">
        <v>862.46</v>
      </c>
    </row>
    <row r="89" spans="1:20" s="11" customFormat="1" ht="57" customHeight="1">
      <c r="A89" s="14" t="s">
        <v>123</v>
      </c>
      <c r="B89" s="7" t="s">
        <v>85</v>
      </c>
      <c r="C89" s="16">
        <v>100.52</v>
      </c>
      <c r="D89" s="16">
        <v>89.52</v>
      </c>
      <c r="E89" s="16">
        <v>120.69</v>
      </c>
      <c r="F89" s="16">
        <v>94.36</v>
      </c>
      <c r="G89" s="16">
        <v>95.31</v>
      </c>
      <c r="H89" s="16">
        <v>96.26</v>
      </c>
      <c r="I89" s="16">
        <v>98.34</v>
      </c>
      <c r="J89" s="16">
        <v>99.33</v>
      </c>
      <c r="K89" s="16">
        <v>100.33</v>
      </c>
      <c r="L89" s="17">
        <v>99.83</v>
      </c>
      <c r="M89" s="17">
        <v>100.83</v>
      </c>
      <c r="N89" s="17">
        <v>101.84</v>
      </c>
      <c r="O89" s="17">
        <v>101.43</v>
      </c>
      <c r="P89" s="17">
        <v>102.45</v>
      </c>
      <c r="Q89" s="17">
        <v>103.47</v>
      </c>
      <c r="R89" s="17">
        <v>103.15</v>
      </c>
      <c r="S89" s="17">
        <v>104.19</v>
      </c>
      <c r="T89" s="17">
        <v>105.24</v>
      </c>
    </row>
    <row r="90" spans="1:20" s="11" customFormat="1" ht="43.5" customHeight="1">
      <c r="A90" s="14" t="s">
        <v>124</v>
      </c>
      <c r="B90" s="7" t="s">
        <v>85</v>
      </c>
      <c r="C90" s="16">
        <v>424.67</v>
      </c>
      <c r="D90" s="16">
        <v>460.4</v>
      </c>
      <c r="E90" s="16">
        <v>447.01</v>
      </c>
      <c r="F90" s="16">
        <v>381.9</v>
      </c>
      <c r="G90" s="16">
        <v>385.76</v>
      </c>
      <c r="H90" s="16">
        <v>389.61</v>
      </c>
      <c r="I90" s="16">
        <v>378.23</v>
      </c>
      <c r="J90" s="16">
        <v>382.05</v>
      </c>
      <c r="K90" s="16">
        <v>385.87</v>
      </c>
      <c r="L90" s="17">
        <v>383.98</v>
      </c>
      <c r="M90" s="17">
        <v>387.82</v>
      </c>
      <c r="N90" s="17">
        <v>391.7</v>
      </c>
      <c r="O90" s="17">
        <v>390.12</v>
      </c>
      <c r="P90" s="17">
        <v>394.06</v>
      </c>
      <c r="Q90" s="17">
        <v>398</v>
      </c>
      <c r="R90" s="17">
        <v>396.89</v>
      </c>
      <c r="S90" s="17">
        <v>400.91</v>
      </c>
      <c r="T90" s="17">
        <v>404.89</v>
      </c>
    </row>
    <row r="91" spans="1:20" s="11" customFormat="1" ht="36" customHeight="1">
      <c r="A91" s="14" t="s">
        <v>125</v>
      </c>
      <c r="B91" s="7" t="s">
        <v>85</v>
      </c>
      <c r="C91" s="16">
        <v>29.09</v>
      </c>
      <c r="D91" s="16">
        <v>35.9</v>
      </c>
      <c r="E91" s="16">
        <v>114.95</v>
      </c>
      <c r="F91" s="16">
        <v>117.3</v>
      </c>
      <c r="G91" s="16">
        <v>118.48</v>
      </c>
      <c r="H91" s="16">
        <v>119.67</v>
      </c>
      <c r="I91" s="16">
        <v>31.4</v>
      </c>
      <c r="J91" s="16">
        <v>31.72</v>
      </c>
      <c r="K91" s="16">
        <v>32.03</v>
      </c>
      <c r="L91" s="16">
        <v>31.88</v>
      </c>
      <c r="M91" s="16">
        <v>32.2</v>
      </c>
      <c r="N91" s="16">
        <v>32.52</v>
      </c>
      <c r="O91" s="16">
        <v>32.39</v>
      </c>
      <c r="P91" s="16">
        <v>32.72</v>
      </c>
      <c r="Q91" s="16">
        <v>33.04</v>
      </c>
      <c r="R91" s="16">
        <v>32.94</v>
      </c>
      <c r="S91" s="16">
        <v>33.27</v>
      </c>
      <c r="T91" s="16">
        <v>33.61</v>
      </c>
    </row>
    <row r="92" spans="1:20" s="11" customFormat="1" ht="51.75" customHeight="1">
      <c r="A92" s="14" t="s">
        <v>126</v>
      </c>
      <c r="B92" s="7" t="s">
        <v>85</v>
      </c>
      <c r="C92" s="50">
        <v>0</v>
      </c>
      <c r="D92" s="50">
        <v>0</v>
      </c>
      <c r="E92" s="50">
        <v>0.02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</row>
    <row r="93" spans="1:20" s="11" customFormat="1" ht="77.25" customHeight="1">
      <c r="A93" s="25" t="s">
        <v>73</v>
      </c>
      <c r="B93" s="5" t="s">
        <v>25</v>
      </c>
      <c r="C93" s="50">
        <v>-53.24</v>
      </c>
      <c r="D93" s="50">
        <v>-30.94</v>
      </c>
      <c r="E93" s="50">
        <v>-46.25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</row>
    <row r="94" spans="1:20" s="11" customFormat="1" ht="51" customHeight="1">
      <c r="A94" s="25" t="s">
        <v>74</v>
      </c>
      <c r="B94" s="5" t="s">
        <v>25</v>
      </c>
      <c r="C94" s="51">
        <v>0</v>
      </c>
      <c r="D94" s="51">
        <v>0</v>
      </c>
      <c r="E94" s="52">
        <v>8.5</v>
      </c>
      <c r="F94" s="50">
        <v>8.5</v>
      </c>
      <c r="G94" s="52">
        <v>8.5</v>
      </c>
      <c r="H94" s="50">
        <v>8.5</v>
      </c>
      <c r="I94" s="51">
        <v>0</v>
      </c>
      <c r="J94" s="52">
        <v>0</v>
      </c>
      <c r="K94" s="51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</row>
    <row r="95" spans="1:20" s="11" customFormat="1" ht="17.25">
      <c r="A95" s="33" t="s">
        <v>127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5"/>
    </row>
    <row r="96" spans="1:20" s="11" customFormat="1" ht="33" customHeight="1">
      <c r="A96" s="12" t="s">
        <v>128</v>
      </c>
      <c r="B96" s="7" t="s">
        <v>21</v>
      </c>
      <c r="C96" s="8">
        <v>30.1</v>
      </c>
      <c r="D96" s="8">
        <v>29.8</v>
      </c>
      <c r="E96" s="8">
        <v>29.45</v>
      </c>
      <c r="F96" s="8">
        <v>29.2</v>
      </c>
      <c r="G96" s="8">
        <v>29.49</v>
      </c>
      <c r="H96" s="8">
        <v>29.79</v>
      </c>
      <c r="I96" s="8">
        <v>29.28</v>
      </c>
      <c r="J96" s="8">
        <v>29.57</v>
      </c>
      <c r="K96" s="8">
        <v>29.87</v>
      </c>
      <c r="L96" s="8">
        <v>29.36</v>
      </c>
      <c r="M96" s="8">
        <v>29.65</v>
      </c>
      <c r="N96" s="8">
        <v>29.95</v>
      </c>
      <c r="O96" s="8">
        <v>29.4</v>
      </c>
      <c r="P96" s="8">
        <v>29.7</v>
      </c>
      <c r="Q96" s="8">
        <v>29.99</v>
      </c>
      <c r="R96" s="8">
        <v>29.48</v>
      </c>
      <c r="S96" s="8">
        <v>29.78</v>
      </c>
      <c r="T96" s="8">
        <v>30.07</v>
      </c>
    </row>
    <row r="97" spans="1:20" s="11" customFormat="1" ht="88.5" customHeight="1">
      <c r="A97" s="12" t="s">
        <v>129</v>
      </c>
      <c r="B97" s="7" t="s">
        <v>21</v>
      </c>
      <c r="C97" s="8">
        <v>28.8</v>
      </c>
      <c r="D97" s="8">
        <v>28.2</v>
      </c>
      <c r="E97" s="8">
        <v>27.87</v>
      </c>
      <c r="F97" s="8">
        <v>27.63</v>
      </c>
      <c r="G97" s="8">
        <v>27.91</v>
      </c>
      <c r="H97" s="8">
        <v>28.19</v>
      </c>
      <c r="I97" s="8">
        <v>27.71</v>
      </c>
      <c r="J97" s="8">
        <v>27.99</v>
      </c>
      <c r="K97" s="8">
        <v>28.27</v>
      </c>
      <c r="L97" s="8">
        <v>27.78</v>
      </c>
      <c r="M97" s="8">
        <v>28.06</v>
      </c>
      <c r="N97" s="8">
        <v>28.34</v>
      </c>
      <c r="O97" s="8">
        <v>27.82</v>
      </c>
      <c r="P97" s="8">
        <v>28.1</v>
      </c>
      <c r="Q97" s="8">
        <v>28.38</v>
      </c>
      <c r="R97" s="8">
        <v>27.9</v>
      </c>
      <c r="S97" s="8">
        <v>28.18</v>
      </c>
      <c r="T97" s="8">
        <v>28.46</v>
      </c>
    </row>
    <row r="98" spans="1:20" s="11" customFormat="1" ht="75.75" customHeight="1">
      <c r="A98" s="3" t="s">
        <v>38</v>
      </c>
      <c r="B98" s="4" t="s">
        <v>21</v>
      </c>
      <c r="C98" s="8">
        <v>9.3</v>
      </c>
      <c r="D98" s="8">
        <v>9.1</v>
      </c>
      <c r="E98" s="8">
        <v>8.9</v>
      </c>
      <c r="F98" s="8">
        <v>8.7</v>
      </c>
      <c r="G98" s="8">
        <v>8.8</v>
      </c>
      <c r="H98" s="8">
        <v>8.9</v>
      </c>
      <c r="I98" s="8">
        <v>8.7</v>
      </c>
      <c r="J98" s="8">
        <v>8.8</v>
      </c>
      <c r="K98" s="8">
        <v>8.9</v>
      </c>
      <c r="L98" s="8">
        <v>8.65</v>
      </c>
      <c r="M98" s="8">
        <v>8.75</v>
      </c>
      <c r="N98" s="8">
        <v>8.85</v>
      </c>
      <c r="O98" s="8">
        <v>8.6</v>
      </c>
      <c r="P98" s="8">
        <v>8.7</v>
      </c>
      <c r="Q98" s="8">
        <v>8.8</v>
      </c>
      <c r="R98" s="8">
        <v>8.6</v>
      </c>
      <c r="S98" s="8">
        <v>8.7</v>
      </c>
      <c r="T98" s="8">
        <v>8.8</v>
      </c>
    </row>
    <row r="99" spans="1:20" s="11" customFormat="1" ht="79.5" customHeight="1">
      <c r="A99" s="12" t="s">
        <v>75</v>
      </c>
      <c r="B99" s="7" t="s">
        <v>76</v>
      </c>
      <c r="C99" s="8">
        <v>25477.3</v>
      </c>
      <c r="D99" s="8">
        <v>27242.6</v>
      </c>
      <c r="E99" s="8">
        <v>28904.4</v>
      </c>
      <c r="F99" s="20">
        <f>SUM(E99*F100/100)</f>
        <v>30523.046400000003</v>
      </c>
      <c r="G99" s="20">
        <f>SUM(E99*G100/100)</f>
        <v>30580.8552</v>
      </c>
      <c r="H99" s="20">
        <f aca="true" t="shared" si="17" ref="H99:T99">SUM(E99*H100/100)</f>
        <v>30609.759600000005</v>
      </c>
      <c r="I99" s="20">
        <f t="shared" si="17"/>
        <v>32445.9983232</v>
      </c>
      <c r="J99" s="20">
        <f t="shared" si="17"/>
        <v>32660.3533536</v>
      </c>
      <c r="K99" s="20">
        <f t="shared" si="17"/>
        <v>32721.83301240001</v>
      </c>
      <c r="L99" s="20">
        <f t="shared" si="17"/>
        <v>34554.988214208</v>
      </c>
      <c r="M99" s="20">
        <f t="shared" si="17"/>
        <v>34881.2573816448</v>
      </c>
      <c r="N99" s="20">
        <f t="shared" si="17"/>
        <v>34979.63949025561</v>
      </c>
      <c r="O99" s="20">
        <f t="shared" si="17"/>
        <v>36835.617436345725</v>
      </c>
      <c r="P99" s="20">
        <f t="shared" si="17"/>
        <v>37218.301626215</v>
      </c>
      <c r="Q99" s="20">
        <f t="shared" si="17"/>
        <v>37358.254975592994</v>
      </c>
      <c r="R99" s="20">
        <f t="shared" si="17"/>
        <v>39266.76818714454</v>
      </c>
      <c r="S99" s="20">
        <f t="shared" si="17"/>
        <v>39749.146136797615</v>
      </c>
      <c r="T99" s="20">
        <f t="shared" si="17"/>
        <v>39935.97456890891</v>
      </c>
    </row>
    <row r="100" spans="1:20" s="11" customFormat="1" ht="100.5" customHeight="1">
      <c r="A100" s="12" t="s">
        <v>130</v>
      </c>
      <c r="B100" s="7" t="s">
        <v>71</v>
      </c>
      <c r="C100" s="8">
        <v>104.4</v>
      </c>
      <c r="D100" s="8">
        <v>106.9</v>
      </c>
      <c r="E100" s="8">
        <v>106.1</v>
      </c>
      <c r="F100" s="8">
        <v>105.6</v>
      </c>
      <c r="G100" s="8">
        <v>105.8</v>
      </c>
      <c r="H100" s="8">
        <v>105.9</v>
      </c>
      <c r="I100" s="8">
        <v>106.3</v>
      </c>
      <c r="J100" s="8">
        <v>106.8</v>
      </c>
      <c r="K100" s="8">
        <v>106.9</v>
      </c>
      <c r="L100" s="8">
        <v>106.5</v>
      </c>
      <c r="M100" s="8">
        <v>106.8</v>
      </c>
      <c r="N100" s="8">
        <v>106.9</v>
      </c>
      <c r="O100" s="8">
        <v>106.6</v>
      </c>
      <c r="P100" s="8">
        <v>106.7</v>
      </c>
      <c r="Q100" s="8">
        <v>106.8</v>
      </c>
      <c r="R100" s="8">
        <v>106.6</v>
      </c>
      <c r="S100" s="8">
        <v>106.8</v>
      </c>
      <c r="T100" s="8">
        <v>106.9</v>
      </c>
    </row>
    <row r="101" spans="1:20" s="11" customFormat="1" ht="43.5" customHeight="1">
      <c r="A101" s="12" t="s">
        <v>131</v>
      </c>
      <c r="B101" s="7" t="s">
        <v>132</v>
      </c>
      <c r="C101" s="20">
        <f aca="true" t="shared" si="18" ref="C101:T101">SUM(C103/C96*100)</f>
        <v>5.481727574750829</v>
      </c>
      <c r="D101" s="20">
        <f t="shared" si="18"/>
        <v>5.369127516778524</v>
      </c>
      <c r="E101" s="20">
        <f t="shared" si="18"/>
        <v>5.093378607809847</v>
      </c>
      <c r="F101" s="20">
        <f t="shared" si="18"/>
        <v>5.136986301369864</v>
      </c>
      <c r="G101" s="20">
        <f t="shared" si="18"/>
        <v>4.984740590030519</v>
      </c>
      <c r="H101" s="20">
        <f t="shared" si="18"/>
        <v>4.867405169519974</v>
      </c>
      <c r="I101" s="20">
        <f t="shared" si="18"/>
        <v>5.122950819672131</v>
      </c>
      <c r="J101" s="20">
        <f t="shared" si="18"/>
        <v>4.9712546499830905</v>
      </c>
      <c r="K101" s="20">
        <f t="shared" si="18"/>
        <v>4.854368932038835</v>
      </c>
      <c r="L101" s="20">
        <f t="shared" si="18"/>
        <v>5.108991825613079</v>
      </c>
      <c r="M101" s="20">
        <f t="shared" si="18"/>
        <v>4.8903878583473865</v>
      </c>
      <c r="N101" s="20">
        <f t="shared" si="18"/>
        <v>4.674457429048414</v>
      </c>
      <c r="O101" s="20">
        <f t="shared" si="18"/>
        <v>4.931972789115646</v>
      </c>
      <c r="P101" s="20">
        <f t="shared" si="18"/>
        <v>4.814814814814815</v>
      </c>
      <c r="Q101" s="20">
        <f t="shared" si="18"/>
        <v>4.668222740913638</v>
      </c>
      <c r="R101" s="20">
        <f t="shared" si="18"/>
        <v>4.74898236092266</v>
      </c>
      <c r="S101" s="20">
        <f t="shared" si="18"/>
        <v>4.533243787777032</v>
      </c>
      <c r="T101" s="20">
        <f t="shared" si="18"/>
        <v>4.323245759893582</v>
      </c>
    </row>
    <row r="102" spans="1:20" s="11" customFormat="1" ht="57" customHeight="1">
      <c r="A102" s="12" t="s">
        <v>27</v>
      </c>
      <c r="B102" s="7" t="s">
        <v>17</v>
      </c>
      <c r="C102" s="8">
        <v>1.33</v>
      </c>
      <c r="D102" s="19">
        <f aca="true" t="shared" si="19" ref="D102:T102">SUM(D104/D96*100)</f>
        <v>1.174496644295302</v>
      </c>
      <c r="E102" s="19">
        <f t="shared" si="19"/>
        <v>1.595925297113752</v>
      </c>
      <c r="F102" s="19">
        <f t="shared" si="19"/>
        <v>1.541095890410959</v>
      </c>
      <c r="G102" s="19">
        <f t="shared" si="19"/>
        <v>1.3563919972872163</v>
      </c>
      <c r="H102" s="19">
        <f t="shared" si="19"/>
        <v>1.2420275260154414</v>
      </c>
      <c r="I102" s="19">
        <f t="shared" si="19"/>
        <v>1.5368852459016393</v>
      </c>
      <c r="J102" s="19">
        <f t="shared" si="19"/>
        <v>1.3527223537368955</v>
      </c>
      <c r="K102" s="19">
        <f t="shared" si="19"/>
        <v>1.2387010378305994</v>
      </c>
      <c r="L102" s="19">
        <f t="shared" si="19"/>
        <v>1.5326975476839237</v>
      </c>
      <c r="M102" s="19">
        <f t="shared" si="19"/>
        <v>1.1804384485666104</v>
      </c>
      <c r="N102" s="19">
        <f t="shared" si="19"/>
        <v>1.2353923205342237</v>
      </c>
      <c r="O102" s="19">
        <f t="shared" si="19"/>
        <v>1.5306122448979593</v>
      </c>
      <c r="P102" s="19">
        <f t="shared" si="19"/>
        <v>1.144781144781145</v>
      </c>
      <c r="Q102" s="19">
        <f t="shared" si="19"/>
        <v>1.1003667889296433</v>
      </c>
      <c r="R102" s="19">
        <f t="shared" si="19"/>
        <v>1.5264586160108549</v>
      </c>
      <c r="S102" s="19">
        <f t="shared" si="19"/>
        <v>1.1081262592343855</v>
      </c>
      <c r="T102" s="19">
        <f t="shared" si="19"/>
        <v>1.0641835716661123</v>
      </c>
    </row>
    <row r="103" spans="1:20" s="11" customFormat="1" ht="57" customHeight="1">
      <c r="A103" s="12" t="s">
        <v>133</v>
      </c>
      <c r="B103" s="7" t="s">
        <v>21</v>
      </c>
      <c r="C103" s="8">
        <v>1.65</v>
      </c>
      <c r="D103" s="8">
        <v>1.6</v>
      </c>
      <c r="E103" s="8">
        <v>1.5</v>
      </c>
      <c r="F103" s="8">
        <v>1.5</v>
      </c>
      <c r="G103" s="8">
        <v>1.47</v>
      </c>
      <c r="H103" s="8">
        <v>1.45</v>
      </c>
      <c r="I103" s="8">
        <v>1.5</v>
      </c>
      <c r="J103" s="8">
        <v>1.47</v>
      </c>
      <c r="K103" s="8">
        <v>1.45</v>
      </c>
      <c r="L103" s="8">
        <v>1.5</v>
      </c>
      <c r="M103" s="8">
        <v>1.45</v>
      </c>
      <c r="N103" s="8">
        <v>1.4</v>
      </c>
      <c r="O103" s="8">
        <v>1.45</v>
      </c>
      <c r="P103" s="8">
        <v>1.43</v>
      </c>
      <c r="Q103" s="8">
        <v>1.4</v>
      </c>
      <c r="R103" s="8">
        <v>1.4</v>
      </c>
      <c r="S103" s="8">
        <v>1.35</v>
      </c>
      <c r="T103" s="8">
        <v>1.3</v>
      </c>
    </row>
    <row r="104" spans="1:20" s="11" customFormat="1" ht="99.75" customHeight="1">
      <c r="A104" s="12" t="s">
        <v>134</v>
      </c>
      <c r="B104" s="7" t="s">
        <v>21</v>
      </c>
      <c r="C104" s="8">
        <v>0.4</v>
      </c>
      <c r="D104" s="8">
        <v>0.35</v>
      </c>
      <c r="E104" s="8">
        <v>0.47</v>
      </c>
      <c r="F104" s="8">
        <v>0.45</v>
      </c>
      <c r="G104" s="8">
        <v>0.4</v>
      </c>
      <c r="H104" s="8">
        <v>0.37</v>
      </c>
      <c r="I104" s="8">
        <v>0.45</v>
      </c>
      <c r="J104" s="8">
        <v>0.4</v>
      </c>
      <c r="K104" s="8">
        <v>0.37</v>
      </c>
      <c r="L104" s="8">
        <v>0.45</v>
      </c>
      <c r="M104" s="8">
        <v>0.35</v>
      </c>
      <c r="N104" s="8">
        <v>0.37</v>
      </c>
      <c r="O104" s="8">
        <v>0.45</v>
      </c>
      <c r="P104" s="8">
        <v>0.34</v>
      </c>
      <c r="Q104" s="8">
        <v>0.33</v>
      </c>
      <c r="R104" s="8">
        <v>0.45</v>
      </c>
      <c r="S104" s="8">
        <v>0.33</v>
      </c>
      <c r="T104" s="8">
        <v>0.32</v>
      </c>
    </row>
    <row r="105" spans="1:20" s="11" customFormat="1" ht="58.5" customHeight="1">
      <c r="A105" s="12" t="s">
        <v>77</v>
      </c>
      <c r="B105" s="7" t="s">
        <v>85</v>
      </c>
      <c r="C105" s="8">
        <v>2836.2</v>
      </c>
      <c r="D105" s="8">
        <v>2978.2</v>
      </c>
      <c r="E105" s="20">
        <f aca="true" t="shared" si="20" ref="E105:T105">SUM(E98*E99/1000*12)</f>
        <v>3086.98992</v>
      </c>
      <c r="F105" s="20">
        <f t="shared" si="20"/>
        <v>3186.6060441600002</v>
      </c>
      <c r="G105" s="20">
        <f t="shared" si="20"/>
        <v>3229.3383091200008</v>
      </c>
      <c r="H105" s="20">
        <f t="shared" si="20"/>
        <v>3269.122325280001</v>
      </c>
      <c r="I105" s="20">
        <f t="shared" si="20"/>
        <v>3387.3622249420796</v>
      </c>
      <c r="J105" s="20">
        <f t="shared" si="20"/>
        <v>3448.9333141401603</v>
      </c>
      <c r="K105" s="20">
        <f t="shared" si="20"/>
        <v>3494.691765724321</v>
      </c>
      <c r="L105" s="20">
        <f t="shared" si="20"/>
        <v>3586.8077766347906</v>
      </c>
      <c r="M105" s="20">
        <f t="shared" si="20"/>
        <v>3662.5320250727036</v>
      </c>
      <c r="N105" s="20">
        <f t="shared" si="20"/>
        <v>3714.8377138651463</v>
      </c>
      <c r="O105" s="20">
        <f t="shared" si="20"/>
        <v>3801.4357194308786</v>
      </c>
      <c r="P105" s="20">
        <f t="shared" si="20"/>
        <v>3885.5906897768455</v>
      </c>
      <c r="Q105" s="20">
        <f t="shared" si="20"/>
        <v>3945.03172542262</v>
      </c>
      <c r="R105" s="20">
        <f t="shared" si="20"/>
        <v>4052.3304769133156</v>
      </c>
      <c r="S105" s="20">
        <f t="shared" si="20"/>
        <v>4149.810856681671</v>
      </c>
      <c r="T105" s="20">
        <f t="shared" si="20"/>
        <v>4217.238914476781</v>
      </c>
    </row>
    <row r="106" spans="1:20" s="11" customFormat="1" ht="60" customHeight="1">
      <c r="A106" s="12" t="s">
        <v>78</v>
      </c>
      <c r="B106" s="7" t="s">
        <v>71</v>
      </c>
      <c r="C106" s="8">
        <v>101.3</v>
      </c>
      <c r="D106" s="8">
        <v>105</v>
      </c>
      <c r="E106" s="8">
        <v>103.7</v>
      </c>
      <c r="F106" s="20">
        <f>SUM(F105/E105*100)</f>
        <v>103.22696629213483</v>
      </c>
      <c r="G106" s="20">
        <f>SUM(G105/E105*100)</f>
        <v>104.61123595505622</v>
      </c>
      <c r="H106" s="8">
        <f aca="true" t="shared" si="21" ref="H106:T106">SUM(H99/E99*100)</f>
        <v>105.90000000000002</v>
      </c>
      <c r="I106" s="8">
        <f t="shared" si="21"/>
        <v>106.3</v>
      </c>
      <c r="J106" s="8">
        <f t="shared" si="21"/>
        <v>106.79999999999998</v>
      </c>
      <c r="K106" s="8">
        <f t="shared" si="21"/>
        <v>106.90000000000002</v>
      </c>
      <c r="L106" s="8">
        <f t="shared" si="21"/>
        <v>106.5</v>
      </c>
      <c r="M106" s="8">
        <f t="shared" si="21"/>
        <v>106.80000000000001</v>
      </c>
      <c r="N106" s="8">
        <f t="shared" si="21"/>
        <v>106.90000000000002</v>
      </c>
      <c r="O106" s="8">
        <f t="shared" si="21"/>
        <v>106.59999999999998</v>
      </c>
      <c r="P106" s="8">
        <f t="shared" si="21"/>
        <v>106.69999999999999</v>
      </c>
      <c r="Q106" s="8">
        <f t="shared" si="21"/>
        <v>106.80000000000001</v>
      </c>
      <c r="R106" s="8">
        <f t="shared" si="21"/>
        <v>106.59999999999998</v>
      </c>
      <c r="S106" s="8">
        <f t="shared" si="21"/>
        <v>106.79999999999998</v>
      </c>
      <c r="T106" s="8">
        <f t="shared" si="21"/>
        <v>106.89999999999999</v>
      </c>
    </row>
    <row r="107" spans="1:20" s="11" customFormat="1" ht="18.75" customHeight="1">
      <c r="A107" s="33" t="s">
        <v>142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5"/>
    </row>
    <row r="108" spans="1:20" s="11" customFormat="1" ht="72.75" customHeight="1">
      <c r="A108" s="3" t="s">
        <v>29</v>
      </c>
      <c r="B108" s="1" t="s">
        <v>28</v>
      </c>
      <c r="C108" s="8">
        <v>3273</v>
      </c>
      <c r="D108" s="8">
        <v>3210</v>
      </c>
      <c r="E108" s="8">
        <v>3177</v>
      </c>
      <c r="F108" s="8">
        <v>3217</v>
      </c>
      <c r="G108" s="8">
        <v>3217</v>
      </c>
      <c r="H108" s="8">
        <v>3217</v>
      </c>
      <c r="I108" s="8">
        <v>3322</v>
      </c>
      <c r="J108" s="8">
        <v>3322</v>
      </c>
      <c r="K108" s="8">
        <v>3322</v>
      </c>
      <c r="L108" s="8">
        <v>3330</v>
      </c>
      <c r="M108" s="8">
        <v>3330</v>
      </c>
      <c r="N108" s="8">
        <v>3330</v>
      </c>
      <c r="O108" s="8">
        <v>3335</v>
      </c>
      <c r="P108" s="8">
        <v>3335</v>
      </c>
      <c r="Q108" s="8">
        <v>3335</v>
      </c>
      <c r="R108" s="8">
        <v>3340</v>
      </c>
      <c r="S108" s="8">
        <v>3340</v>
      </c>
      <c r="T108" s="8">
        <v>3340</v>
      </c>
    </row>
    <row r="109" spans="1:20" s="11" customFormat="1" ht="18">
      <c r="A109" s="2" t="s">
        <v>30</v>
      </c>
      <c r="B109" s="1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s="11" customFormat="1" ht="47.25" customHeight="1">
      <c r="A110" s="2" t="s">
        <v>31</v>
      </c>
      <c r="B110" s="1" t="s">
        <v>32</v>
      </c>
      <c r="C110" s="8">
        <v>68</v>
      </c>
      <c r="D110" s="8">
        <v>68</v>
      </c>
      <c r="E110" s="8">
        <v>68</v>
      </c>
      <c r="F110" s="8">
        <v>68</v>
      </c>
      <c r="G110" s="8">
        <v>68</v>
      </c>
      <c r="H110" s="8">
        <v>68</v>
      </c>
      <c r="I110" s="8">
        <v>68</v>
      </c>
      <c r="J110" s="8">
        <v>68</v>
      </c>
      <c r="K110" s="8">
        <v>68</v>
      </c>
      <c r="L110" s="8">
        <v>68</v>
      </c>
      <c r="M110" s="8">
        <v>68</v>
      </c>
      <c r="N110" s="8">
        <v>68</v>
      </c>
      <c r="O110" s="8">
        <v>68</v>
      </c>
      <c r="P110" s="8">
        <v>68</v>
      </c>
      <c r="Q110" s="8">
        <v>68</v>
      </c>
      <c r="R110" s="8">
        <v>68</v>
      </c>
      <c r="S110" s="8">
        <v>68</v>
      </c>
      <c r="T110" s="8">
        <v>68</v>
      </c>
    </row>
    <row r="111" spans="1:20" s="11" customFormat="1" ht="36">
      <c r="A111" s="2" t="s">
        <v>33</v>
      </c>
      <c r="B111" s="1" t="s">
        <v>34</v>
      </c>
      <c r="C111" s="8">
        <v>24.2</v>
      </c>
      <c r="D111" s="8">
        <v>24.2</v>
      </c>
      <c r="E111" s="8">
        <v>24.2</v>
      </c>
      <c r="F111" s="8">
        <v>24.2</v>
      </c>
      <c r="G111" s="8">
        <v>24.2</v>
      </c>
      <c r="H111" s="8">
        <v>24.2</v>
      </c>
      <c r="I111" s="8">
        <v>24.2</v>
      </c>
      <c r="J111" s="8">
        <v>24.2</v>
      </c>
      <c r="K111" s="8">
        <v>24.2</v>
      </c>
      <c r="L111" s="8">
        <v>24.2</v>
      </c>
      <c r="M111" s="8">
        <v>24.2</v>
      </c>
      <c r="N111" s="8">
        <v>24.2</v>
      </c>
      <c r="O111" s="8">
        <v>24.2</v>
      </c>
      <c r="P111" s="8">
        <v>24.2</v>
      </c>
      <c r="Q111" s="8">
        <v>24.2</v>
      </c>
      <c r="R111" s="8">
        <v>24.2</v>
      </c>
      <c r="S111" s="8">
        <v>24.2</v>
      </c>
      <c r="T111" s="8">
        <v>24.2</v>
      </c>
    </row>
    <row r="112" spans="1:20" s="11" customFormat="1" ht="36">
      <c r="A112" s="2" t="s">
        <v>35</v>
      </c>
      <c r="B112" s="1" t="s">
        <v>34</v>
      </c>
      <c r="C112" s="8">
        <v>24.2</v>
      </c>
      <c r="D112" s="8">
        <v>24.2</v>
      </c>
      <c r="E112" s="8">
        <v>24.2</v>
      </c>
      <c r="F112" s="8">
        <v>24.2</v>
      </c>
      <c r="G112" s="8">
        <v>24.2</v>
      </c>
      <c r="H112" s="8">
        <v>24.2</v>
      </c>
      <c r="I112" s="8">
        <v>24.2</v>
      </c>
      <c r="J112" s="8">
        <v>24.2</v>
      </c>
      <c r="K112" s="8">
        <v>24.2</v>
      </c>
      <c r="L112" s="8">
        <v>24.2</v>
      </c>
      <c r="M112" s="8">
        <v>24.2</v>
      </c>
      <c r="N112" s="8">
        <v>24.2</v>
      </c>
      <c r="O112" s="8">
        <v>24.2</v>
      </c>
      <c r="P112" s="8">
        <v>24.2</v>
      </c>
      <c r="Q112" s="8">
        <v>24.2</v>
      </c>
      <c r="R112" s="8">
        <v>24.2</v>
      </c>
      <c r="S112" s="8">
        <v>24.2</v>
      </c>
      <c r="T112" s="8">
        <v>24.2</v>
      </c>
    </row>
    <row r="113" spans="1:20" s="11" customFormat="1" ht="66" customHeight="1">
      <c r="A113" s="2" t="s">
        <v>36</v>
      </c>
      <c r="B113" s="1" t="s">
        <v>39</v>
      </c>
      <c r="C113" s="8">
        <v>587</v>
      </c>
      <c r="D113" s="8">
        <v>580</v>
      </c>
      <c r="E113" s="8">
        <v>580</v>
      </c>
      <c r="F113" s="8">
        <v>587</v>
      </c>
      <c r="G113" s="8">
        <v>587</v>
      </c>
      <c r="H113" s="8">
        <v>587</v>
      </c>
      <c r="I113" s="8">
        <v>605</v>
      </c>
      <c r="J113" s="8">
        <v>605</v>
      </c>
      <c r="K113" s="8">
        <v>605</v>
      </c>
      <c r="L113" s="8">
        <v>606</v>
      </c>
      <c r="M113" s="8">
        <v>606</v>
      </c>
      <c r="N113" s="8">
        <v>606</v>
      </c>
      <c r="O113" s="8">
        <v>607</v>
      </c>
      <c r="P113" s="8">
        <v>607</v>
      </c>
      <c r="Q113" s="8">
        <v>607</v>
      </c>
      <c r="R113" s="8">
        <v>608</v>
      </c>
      <c r="S113" s="8">
        <v>608</v>
      </c>
      <c r="T113" s="8">
        <v>608</v>
      </c>
    </row>
    <row r="114" spans="1:20" s="11" customFormat="1" ht="18">
      <c r="A114" s="10"/>
      <c r="B114" s="10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s="11" customFormat="1" ht="36.75" customHeight="1">
      <c r="A115" s="30" t="s">
        <v>147</v>
      </c>
      <c r="B115" s="30"/>
      <c r="C115" s="30"/>
      <c r="D115" s="30"/>
      <c r="E115" s="13"/>
      <c r="F115" s="13"/>
      <c r="G115" s="13"/>
      <c r="H115" s="13"/>
      <c r="I115" s="13"/>
      <c r="J115" s="13"/>
      <c r="K115" s="13"/>
      <c r="L115" s="31" t="s">
        <v>148</v>
      </c>
      <c r="M115" s="32"/>
      <c r="N115" s="32"/>
      <c r="O115" s="32"/>
      <c r="P115" s="13"/>
      <c r="Q115" s="13"/>
      <c r="R115" s="13"/>
      <c r="S115" s="13"/>
      <c r="T115" s="13"/>
    </row>
    <row r="116" s="11" customFormat="1" ht="12.75">
      <c r="B116" s="13"/>
    </row>
    <row r="117" s="11" customFormat="1" ht="12.75">
      <c r="B117" s="13"/>
    </row>
    <row r="118" s="11" customFormat="1" ht="12.75">
      <c r="B118" s="13"/>
    </row>
    <row r="119" s="11" customFormat="1" ht="12.75">
      <c r="B119" s="13"/>
    </row>
    <row r="120" s="11" customFormat="1" ht="12.75">
      <c r="B120" s="13"/>
    </row>
  </sheetData>
  <sheetProtection/>
  <mergeCells count="30">
    <mergeCell ref="N1:P1"/>
    <mergeCell ref="A6:A9"/>
    <mergeCell ref="B6:B9"/>
    <mergeCell ref="I7:J7"/>
    <mergeCell ref="A5:T5"/>
    <mergeCell ref="N2:S2"/>
    <mergeCell ref="L7:M7"/>
    <mergeCell ref="O7:P7"/>
    <mergeCell ref="F7:H7"/>
    <mergeCell ref="F6:T6"/>
    <mergeCell ref="R7:T7"/>
    <mergeCell ref="C7:C9"/>
    <mergeCell ref="D7:D9"/>
    <mergeCell ref="E7:E9"/>
    <mergeCell ref="A107:T107"/>
    <mergeCell ref="A95:T95"/>
    <mergeCell ref="A68:T68"/>
    <mergeCell ref="A59:T59"/>
    <mergeCell ref="A56:T56"/>
    <mergeCell ref="A52:T52"/>
    <mergeCell ref="A115:D115"/>
    <mergeCell ref="L115:O115"/>
    <mergeCell ref="A18:T18"/>
    <mergeCell ref="A10:T10"/>
    <mergeCell ref="A47:T47"/>
    <mergeCell ref="A43:T43"/>
    <mergeCell ref="A34:T34"/>
    <mergeCell ref="A27:T27"/>
    <mergeCell ref="A24:T24"/>
    <mergeCell ref="A21:T21"/>
  </mergeCells>
  <printOptions horizontalCentered="1" verticalCentered="1"/>
  <pageMargins left="0" right="0" top="0" bottom="0" header="0" footer="0"/>
  <pageSetup firstPageNumber="1" useFirstPageNumber="1" fitToHeight="27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Зинаков</cp:lastModifiedBy>
  <cp:lastPrinted>2019-10-09T14:02:00Z</cp:lastPrinted>
  <dcterms:created xsi:type="dcterms:W3CDTF">2013-05-25T16:45:04Z</dcterms:created>
  <dcterms:modified xsi:type="dcterms:W3CDTF">2019-10-10T09:47:31Z</dcterms:modified>
  <cp:category/>
  <cp:version/>
  <cp:contentType/>
  <cp:contentStatus/>
</cp:coreProperties>
</file>